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DANVA - Dansk Vand- og Spildevandsforening\4001 - Statistik &amp; Analyse - Dokumenter\Intern-prj\forsyningssekretariatet\Indtægtsrammer\2019\"/>
    </mc:Choice>
  </mc:AlternateContent>
  <bookViews>
    <workbookView xWindow="480" yWindow="75" windowWidth="19440" windowHeight="9165" tabRatio="744" firstSheet="3" activeTab="8"/>
  </bookViews>
  <sheets>
    <sheet name="§ 11, stk. 1 (mål)" sheetId="1" r:id="rId1"/>
    <sheet name="§ 11, stk. 2 (ledningsomlægning" sheetId="2" r:id="rId2"/>
    <sheet name="§ 11, stk. 4 (udvidelse)" sheetId="3" r:id="rId3"/>
    <sheet name="§ 11, stk. 5 (medfinansiering)" sheetId="4" r:id="rId4"/>
    <sheet name="§ 11, stk. 6 (sup. investering)" sheetId="5" r:id="rId5"/>
    <sheet name="§ 11, stk. 9 (vejbidrag)" sheetId="6" r:id="rId6"/>
    <sheet name="§ 13, stk. 2 (periodevise)" sheetId="7" r:id="rId7"/>
    <sheet name="§ 29, stk. 7 (vandindvinding)" sheetId="8" r:id="rId8"/>
    <sheet name="Tabel %" sheetId="9" r:id="rId9"/>
    <sheet name="Ansøgte Forhåndsgodkendelser" sheetId="12" r:id="rId10"/>
    <sheet name="Tidligere MOGS" sheetId="13" r:id="rId11"/>
    <sheet name="Differencer" sheetId="10" state="hidden" r:id="rId12"/>
    <sheet name="Liste over alle tillæg" sheetId="11" state="hidden" r:id="rId13"/>
  </sheets>
  <definedNames>
    <definedName name="_xlnm._FilterDatabase" localSheetId="0" hidden="1">'§ 11, stk. 1 (mål)'!$A$1:$L$58</definedName>
    <definedName name="_xlnm._FilterDatabase" localSheetId="1" hidden="1">'§ 11, stk. 2 (ledningsomlægning'!$A$1:$I$51</definedName>
    <definedName name="_xlnm._FilterDatabase" localSheetId="2" hidden="1">'§ 11, stk. 4 (udvidelse)'!$A$1:$I$38</definedName>
    <definedName name="_xlnm._FilterDatabase" localSheetId="3" hidden="1">'§ 11, stk. 5 (medfinansiering)'!$C$1:$G$1</definedName>
    <definedName name="_xlnm._FilterDatabase" localSheetId="4" hidden="1">'§ 11, stk. 6 (sup. investering)'!$A$1:$G$1</definedName>
    <definedName name="_xlnm._FilterDatabase" localSheetId="5" hidden="1">'§ 11, stk. 9 (vejbidrag)'!$A$1:$H$14</definedName>
    <definedName name="_xlnm._FilterDatabase" localSheetId="6" hidden="1">'§ 13, stk. 2 (periodevise)'!$A$1:$K$15</definedName>
    <definedName name="_xlnm._FilterDatabase" localSheetId="7" hidden="1">'§ 29, stk. 7 (vandindvinding)'!$A$1:$I$1</definedName>
    <definedName name="_xlnm._FilterDatabase" localSheetId="9" hidden="1">'Ansøgte Forhåndsgodkendelser'!$B$13:$V$112</definedName>
    <definedName name="_xlnm._FilterDatabase" localSheetId="10" hidden="1">'Tidligere MOGS'!$A$1:$D$533</definedName>
    <definedName name="Z_1AD4784D_2FAD_4BA9_80D3_E00DB2500EA0_.wvu.FilterData" localSheetId="0" hidden="1">'§ 11, stk. 1 (mål)'!$A$1:$I$39</definedName>
    <definedName name="Z_1AD4784D_2FAD_4BA9_80D3_E00DB2500EA0_.wvu.FilterData" localSheetId="2" hidden="1">'§ 11, stk. 4 (udvidelse)'!$A$1:$I$27</definedName>
    <definedName name="Z_1AD4784D_2FAD_4BA9_80D3_E00DB2500EA0_.wvu.FilterData" localSheetId="6" hidden="1">'§ 13, stk. 2 (periodevise)'!$A$1:$J$8</definedName>
    <definedName name="Z_2830239C_9AFD_4C2B_828A_B0D9FDD05C55_.wvu.FilterData" localSheetId="0" hidden="1">'§ 11, stk. 1 (mål)'!$A$1:$I$45</definedName>
    <definedName name="Z_2830239C_9AFD_4C2B_828A_B0D9FDD05C55_.wvu.FilterData" localSheetId="1" hidden="1">'§ 11, stk. 2 (ledningsomlægning'!$A$1:$I$43</definedName>
    <definedName name="Z_2830239C_9AFD_4C2B_828A_B0D9FDD05C55_.wvu.FilterData" localSheetId="2" hidden="1">'§ 11, stk. 4 (udvidelse)'!$A$1:$I$33</definedName>
    <definedName name="Z_2830239C_9AFD_4C2B_828A_B0D9FDD05C55_.wvu.FilterData" localSheetId="3" hidden="1">'§ 11, stk. 5 (medfinansiering)'!$C$1:$G$1</definedName>
    <definedName name="Z_2830239C_9AFD_4C2B_828A_B0D9FDD05C55_.wvu.FilterData" localSheetId="4" hidden="1">'§ 11, stk. 6 (sup. investering)'!$A$1:$G$1</definedName>
    <definedName name="Z_2830239C_9AFD_4C2B_828A_B0D9FDD05C55_.wvu.FilterData" localSheetId="5" hidden="1">'§ 11, stk. 9 (vejbidrag)'!$A$1:$H$14</definedName>
    <definedName name="Z_2830239C_9AFD_4C2B_828A_B0D9FDD05C55_.wvu.FilterData" localSheetId="6" hidden="1">'§ 13, stk. 2 (periodevise)'!$A$1:$K$1</definedName>
    <definedName name="Z_2830239C_9AFD_4C2B_828A_B0D9FDD05C55_.wvu.FilterData" localSheetId="7" hidden="1">'§ 29, stk. 7 (vandindvinding)'!$A$1:$I$1</definedName>
    <definedName name="Z_2830239C_9AFD_4C2B_828A_B0D9FDD05C55_.wvu.FilterData" localSheetId="8" hidden="1">'Tabel %'!#REF!</definedName>
    <definedName name="Z_40D0E6CD_22C2_4B28_8F52_6820CFFA9E4B_.wvu.FilterData" localSheetId="1" hidden="1">'§ 11, stk. 2 (ledningsomlægning'!$A$1:$I$40</definedName>
    <definedName name="Z_40D0E6CD_22C2_4B28_8F52_6820CFFA9E4B_.wvu.FilterData" localSheetId="2" hidden="1">'§ 11, stk. 4 (udvidelse)'!$A$1:$I$30</definedName>
    <definedName name="Z_5927F814_540D_4336_BE6C_C807261EDC27_.wvu.FilterData" localSheetId="0" hidden="1">'§ 11, stk. 1 (mål)'!$A$1:$I$44</definedName>
    <definedName name="Z_5927F814_540D_4336_BE6C_C807261EDC27_.wvu.FilterData" localSheetId="1" hidden="1">'§ 11, stk. 2 (ledningsomlægning'!$A$1:$I$42</definedName>
    <definedName name="Z_5927F814_540D_4336_BE6C_C807261EDC27_.wvu.FilterData" localSheetId="2" hidden="1">'§ 11, stk. 4 (udvidelse)'!$A$1:$I$31</definedName>
    <definedName name="Z_59913D87_E3FF_4E73_8EF7_CA20E95B2C30_.wvu.FilterData" localSheetId="0" hidden="1">'§ 11, stk. 1 (mål)'!$A$1:$I$38</definedName>
    <definedName name="Z_59913D87_E3FF_4E73_8EF7_CA20E95B2C30_.wvu.FilterData" localSheetId="1" hidden="1">'§ 11, stk. 2 (ledningsomlægning'!$A$1:$I$36</definedName>
    <definedName name="Z_59913D87_E3FF_4E73_8EF7_CA20E95B2C30_.wvu.FilterData" localSheetId="2" hidden="1">'§ 11, stk. 4 (udvidelse)'!$A$1:$I$26</definedName>
    <definedName name="Z_59913D87_E3FF_4E73_8EF7_CA20E95B2C30_.wvu.FilterData" localSheetId="6" hidden="1">'§ 13, stk. 2 (periodevise)'!$A$1:$J$1</definedName>
    <definedName name="Z_744A83E0_7A8C_4CA6_B8FA_468D5573A6E4_.wvu.FilterData" localSheetId="0" hidden="1">'§ 11, stk. 1 (mål)'!$A$1:$I$32</definedName>
    <definedName name="Z_744A83E0_7A8C_4CA6_B8FA_468D5573A6E4_.wvu.FilterData" localSheetId="1" hidden="1">'§ 11, stk. 2 (ledningsomlægning'!$A$1:$I$30</definedName>
    <definedName name="Z_744A83E0_7A8C_4CA6_B8FA_468D5573A6E4_.wvu.FilterData" localSheetId="2" hidden="1">'§ 11, stk. 4 (udvidelse)'!$A$1:$I$20</definedName>
    <definedName name="Z_AC1D7D0B_2AED_49A6_9727_A3E7C05F3B5B_.wvu.FilterData" localSheetId="0" hidden="1">'§ 11, stk. 1 (mål)'!$A$1:$I$39</definedName>
    <definedName name="Z_AC1D7D0B_2AED_49A6_9727_A3E7C05F3B5B_.wvu.FilterData" localSheetId="1" hidden="1">'§ 11, stk. 2 (ledningsomlægning'!$A$1:$I$40</definedName>
    <definedName name="Z_AC1D7D0B_2AED_49A6_9727_A3E7C05F3B5B_.wvu.FilterData" localSheetId="2" hidden="1">'§ 11, stk. 4 (udvidelse)'!$A$1:$I$27</definedName>
    <definedName name="Z_AC1D7D0B_2AED_49A6_9727_A3E7C05F3B5B_.wvu.FilterData" localSheetId="3" hidden="1">'§ 11, stk. 5 (medfinansiering)'!$A$1:$F$1</definedName>
    <definedName name="Z_AC1D7D0B_2AED_49A6_9727_A3E7C05F3B5B_.wvu.FilterData" localSheetId="4" hidden="1">'§ 11, stk. 6 (sup. investering)'!$A$1:$I$1</definedName>
    <definedName name="Z_AC1D7D0B_2AED_49A6_9727_A3E7C05F3B5B_.wvu.FilterData" localSheetId="5" hidden="1">'§ 11, stk. 9 (vejbidrag)'!$A$1:$G$1</definedName>
    <definedName name="Z_AC1D7D0B_2AED_49A6_9727_A3E7C05F3B5B_.wvu.FilterData" localSheetId="6" hidden="1">'§ 13, stk. 2 (periodevise)'!$A$1:$J$8</definedName>
    <definedName name="Z_AC1D7D0B_2AED_49A6_9727_A3E7C05F3B5B_.wvu.FilterData" localSheetId="7" hidden="1">'§ 29, stk. 7 (vandindvinding)'!$A$1:$I$1</definedName>
    <definedName name="Z_AC1D7D0B_2AED_49A6_9727_A3E7C05F3B5B_.wvu.FilterData" localSheetId="8" hidden="1">'Tabel %'!#REF!</definedName>
    <definedName name="Z_BA4A31FD_58E6_483A_9DB1_267C4FB0478C_.wvu.FilterData" localSheetId="0" hidden="1">'§ 11, stk. 1 (mål)'!$A$1:$I$35</definedName>
    <definedName name="Z_BA4A31FD_58E6_483A_9DB1_267C4FB0478C_.wvu.FilterData" localSheetId="1" hidden="1">'§ 11, stk. 2 (ledningsomlægning'!$A$1:$I$34</definedName>
    <definedName name="Z_BA4A31FD_58E6_483A_9DB1_267C4FB0478C_.wvu.FilterData" localSheetId="2" hidden="1">'§ 11, stk. 4 (udvidelse)'!$A$1:$I$23</definedName>
    <definedName name="Z_E1924101_1A4B_4122_A61F_C470C1C303B3_.wvu.FilterData" localSheetId="0" hidden="1">'§ 11, stk. 1 (mål)'!$A$1:$L$58</definedName>
    <definedName name="Z_E1924101_1A4B_4122_A61F_C470C1C303B3_.wvu.FilterData" localSheetId="1" hidden="1">'§ 11, stk. 2 (ledningsomlægning'!$A$1:$I$51</definedName>
    <definedName name="Z_E1924101_1A4B_4122_A61F_C470C1C303B3_.wvu.FilterData" localSheetId="2" hidden="1">'§ 11, stk. 4 (udvidelse)'!$A$1:$I$38</definedName>
    <definedName name="Z_E1924101_1A4B_4122_A61F_C470C1C303B3_.wvu.FilterData" localSheetId="3" hidden="1">'§ 11, stk. 5 (medfinansiering)'!$C$1:$G$1</definedName>
    <definedName name="Z_E1924101_1A4B_4122_A61F_C470C1C303B3_.wvu.FilterData" localSheetId="4" hidden="1">'§ 11, stk. 6 (sup. investering)'!$A$1:$G$1</definedName>
    <definedName name="Z_E1924101_1A4B_4122_A61F_C470C1C303B3_.wvu.FilterData" localSheetId="5" hidden="1">'§ 11, stk. 9 (vejbidrag)'!$A$1:$H$14</definedName>
    <definedName name="Z_E1924101_1A4B_4122_A61F_C470C1C303B3_.wvu.FilterData" localSheetId="6" hidden="1">'§ 13, stk. 2 (periodevise)'!$A$1:$K$15</definedName>
    <definedName name="Z_E1924101_1A4B_4122_A61F_C470C1C303B3_.wvu.FilterData" localSheetId="7" hidden="1">'§ 29, stk. 7 (vandindvinding)'!$A$1:$I$1</definedName>
    <definedName name="Z_EA58CC3C_EBA0_4C4F_80A0_335F76701FC3_.wvu.FilterData" localSheetId="0" hidden="1">'§ 11, stk. 1 (mål)'!$A$1:$I$1</definedName>
    <definedName name="Z_EA58CC3C_EBA0_4C4F_80A0_335F76701FC3_.wvu.FilterData" localSheetId="1" hidden="1">'§ 11, stk. 2 (ledningsomlægning'!$A$1:$I$1</definedName>
    <definedName name="Z_EA58CC3C_EBA0_4C4F_80A0_335F76701FC3_.wvu.FilterData" localSheetId="2" hidden="1">'§ 11, stk. 4 (udvidelse)'!$A$1:$I$1</definedName>
    <definedName name="Z_EA58CC3C_EBA0_4C4F_80A0_335F76701FC3_.wvu.FilterData" localSheetId="3" hidden="1">'§ 11, stk. 5 (medfinansiering)'!$A$1:$F$1</definedName>
    <definedName name="Z_EA58CC3C_EBA0_4C4F_80A0_335F76701FC3_.wvu.FilterData" localSheetId="4" hidden="1">'§ 11, stk. 6 (sup. investering)'!$A$1:$I$1</definedName>
    <definedName name="Z_EA58CC3C_EBA0_4C4F_80A0_335F76701FC3_.wvu.FilterData" localSheetId="5" hidden="1">'§ 11, stk. 9 (vejbidrag)'!$A$1:$G$1</definedName>
    <definedName name="Z_EA58CC3C_EBA0_4C4F_80A0_335F76701FC3_.wvu.FilterData" localSheetId="6" hidden="1">'§ 13, stk. 2 (periodevise)'!$A$1:$J$1</definedName>
    <definedName name="Z_EA58CC3C_EBA0_4C4F_80A0_335F76701FC3_.wvu.FilterData" localSheetId="7" hidden="1">'§ 29, stk. 7 (vandindvinding)'!$A$1:$I$1</definedName>
    <definedName name="Z_EA58CC3C_EBA0_4C4F_80A0_335F76701FC3_.wvu.FilterData" localSheetId="8" hidden="1">'Tabel %'!#REF!</definedName>
    <definedName name="Z_F6DAC9DB_32E9_48D7_9F64_5345DE5F086C_.wvu.FilterData" localSheetId="1" hidden="1">'§ 11, stk. 2 (ledningsomlægning'!$A$1:$I$37</definedName>
    <definedName name="Z_F6DAC9DB_32E9_48D7_9F64_5345DE5F086C_.wvu.FilterData" localSheetId="6" hidden="1">'§ 13, stk. 2 (periodevise)'!$A$1:$J$7</definedName>
  </definedNames>
  <calcPr calcId="162913"/>
  <customWorkbookViews>
    <customWorkbookView name="Jan Bæk Pedersen - Privat visning" guid="{AC1D7D0B-2AED-49A6-9727-A3E7C05F3B5B}" mergeInterval="0" personalView="1" maximized="1" windowWidth="1920" windowHeight="894" tabRatio="744" activeSheetId="7"/>
    <customWorkbookView name="Nikos Vourexacis (KFST) - Privat visning" guid="{EA58CC3C-EBA0-4C4F-80A0-335F76701FC3}" mergeInterval="0" personalView="1" maximized="1" windowWidth="1680" windowHeight="644" tabRatio="933" activeSheetId="2"/>
    <customWorkbookView name="Gitte Nørager Larsen - Privat visning" guid="{2830239C-9AFD-4C2B-828A-B0D9FDD05C55}" mergeInterval="0" personalView="1" maximized="1" windowWidth="1920" windowHeight="854" tabRatio="744" activeSheetId="6"/>
    <customWorkbookView name="Niels Knudsen - Privat visning" guid="{E1924101-1A4B-4122-A61F-C470C1C303B3}" mergeInterval="0" personalView="1" maximized="1" xWindow="-11" yWindow="-11" windowWidth="3862" windowHeight="2122" tabRatio="744" activeSheetId="13"/>
  </customWorkbookViews>
</workbook>
</file>

<file path=xl/calcChain.xml><?xml version="1.0" encoding="utf-8"?>
<calcChain xmlns="http://schemas.openxmlformats.org/spreadsheetml/2006/main">
  <c r="L50" i="2" l="1"/>
  <c r="L49" i="2"/>
  <c r="K49" i="2"/>
  <c r="K40" i="3"/>
  <c r="L40" i="3"/>
  <c r="K41" i="3"/>
  <c r="L41" i="3"/>
  <c r="K57" i="1" l="1"/>
  <c r="L57" i="1"/>
  <c r="K58" i="1"/>
  <c r="L58" i="1"/>
  <c r="K39" i="3"/>
  <c r="L39" i="3"/>
  <c r="K54" i="1"/>
  <c r="L54" i="1"/>
  <c r="K55" i="1"/>
  <c r="L55" i="1"/>
  <c r="K56" i="1"/>
  <c r="L56" i="1"/>
  <c r="K53" i="1"/>
  <c r="L53" i="1"/>
  <c r="K2" i="1" l="1"/>
  <c r="F59" i="10" l="1"/>
  <c r="F57" i="10"/>
  <c r="E57" i="10"/>
  <c r="F36" i="9"/>
  <c r="B36" i="9"/>
  <c r="B34" i="9"/>
  <c r="F22" i="9"/>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2" i="3"/>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2" i="2"/>
  <c r="L3" i="2"/>
  <c r="L4" i="2"/>
  <c r="L5" i="2"/>
  <c r="L6" i="2"/>
  <c r="L7" i="2"/>
  <c r="L8" i="2"/>
  <c r="L9" i="2"/>
  <c r="L10" i="2"/>
  <c r="L11" i="2"/>
  <c r="L12" i="2"/>
  <c r="L13" i="2"/>
  <c r="L14" i="2"/>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2" i="1"/>
  <c r="L3" i="1"/>
  <c r="L4" i="1"/>
  <c r="L5" i="1"/>
  <c r="L6" i="1"/>
  <c r="L7" i="1"/>
  <c r="M3" i="7"/>
  <c r="M4" i="7"/>
  <c r="M5" i="7"/>
  <c r="M6" i="7"/>
  <c r="M7" i="7"/>
  <c r="M8" i="7"/>
  <c r="M9" i="7"/>
  <c r="M10" i="7"/>
  <c r="M11" i="7"/>
  <c r="M12" i="7"/>
  <c r="M13" i="7"/>
  <c r="M14" i="7"/>
  <c r="M15" i="7"/>
  <c r="M2" i="7"/>
  <c r="B21" i="9"/>
  <c r="B8" i="9"/>
  <c r="E21" i="9" s="1"/>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2" i="3"/>
  <c r="B18" i="9" s="1"/>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2" i="2"/>
  <c r="K3" i="1"/>
  <c r="F29" i="9" s="1"/>
  <c r="K4" i="1"/>
  <c r="K5"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6" i="1"/>
  <c r="F23" i="9"/>
  <c r="B23" i="9"/>
  <c r="B17" i="9" l="1"/>
  <c r="E17" i="9" s="1"/>
  <c r="B16" i="9"/>
  <c r="D16" i="9" s="1"/>
  <c r="F16" i="9"/>
  <c r="F35" i="9"/>
  <c r="B22" i="9"/>
  <c r="B35" i="9"/>
  <c r="C21" i="9"/>
  <c r="D34" i="9"/>
  <c r="E34" i="9"/>
  <c r="D21" i="9"/>
  <c r="E18" i="9"/>
  <c r="D18" i="9"/>
  <c r="C18" i="9"/>
  <c r="F18" i="9"/>
  <c r="B31" i="9"/>
  <c r="F31" i="9"/>
  <c r="D17" i="9"/>
  <c r="F17" i="9"/>
  <c r="B30" i="9"/>
  <c r="F30" i="9"/>
  <c r="B29" i="9"/>
  <c r="F37" i="9" l="1"/>
  <c r="E29" i="9"/>
  <c r="D29" i="9"/>
  <c r="C29" i="9"/>
  <c r="E16" i="9"/>
  <c r="C17" i="9"/>
  <c r="C16" i="9"/>
  <c r="G25" i="9"/>
  <c r="C35" i="9"/>
  <c r="E35" i="9"/>
  <c r="D35" i="9"/>
  <c r="D22" i="9"/>
  <c r="C22" i="9"/>
  <c r="E22" i="9"/>
  <c r="F38" i="9"/>
  <c r="D31" i="9"/>
  <c r="E31" i="9"/>
  <c r="C31" i="9"/>
  <c r="G38" i="9"/>
  <c r="D30" i="9"/>
  <c r="C30" i="9"/>
  <c r="E30" i="9"/>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3" i="10"/>
  <c r="H4" i="10"/>
  <c r="I4" i="10" s="1"/>
  <c r="H5" i="10"/>
  <c r="I5" i="10" s="1"/>
  <c r="H6" i="10"/>
  <c r="I6" i="10" s="1"/>
  <c r="H7" i="10"/>
  <c r="I7" i="10" s="1"/>
  <c r="H8" i="10"/>
  <c r="I8" i="10" s="1"/>
  <c r="H9" i="10"/>
  <c r="I9" i="10" s="1"/>
  <c r="H10" i="10"/>
  <c r="I10" i="10" s="1"/>
  <c r="H11" i="10"/>
  <c r="I11" i="10" s="1"/>
  <c r="H12" i="10"/>
  <c r="I12" i="10" s="1"/>
  <c r="H13" i="10"/>
  <c r="I13" i="10" s="1"/>
  <c r="H14" i="10"/>
  <c r="I14" i="10" s="1"/>
  <c r="H15" i="10"/>
  <c r="I15" i="10" s="1"/>
  <c r="H16" i="10"/>
  <c r="I16" i="10" s="1"/>
  <c r="H17" i="10"/>
  <c r="I17" i="10" s="1"/>
  <c r="H18" i="10"/>
  <c r="I18" i="10" s="1"/>
  <c r="H19" i="10"/>
  <c r="I19" i="10" s="1"/>
  <c r="H20" i="10"/>
  <c r="I20" i="10" s="1"/>
  <c r="H21" i="10"/>
  <c r="I21" i="10" s="1"/>
  <c r="H22" i="10"/>
  <c r="I22" i="10" s="1"/>
  <c r="H23" i="10"/>
  <c r="I23" i="10" s="1"/>
  <c r="H24" i="10"/>
  <c r="I24" i="10" s="1"/>
  <c r="H25" i="10"/>
  <c r="I25" i="10" s="1"/>
  <c r="H26" i="10"/>
  <c r="I26" i="10" s="1"/>
  <c r="H27" i="10"/>
  <c r="I27" i="10" s="1"/>
  <c r="H28" i="10"/>
  <c r="I28" i="10" s="1"/>
  <c r="H29" i="10"/>
  <c r="I29" i="10" s="1"/>
  <c r="H30" i="10"/>
  <c r="I30" i="10" s="1"/>
  <c r="H31" i="10"/>
  <c r="I31" i="10" s="1"/>
  <c r="H32" i="10"/>
  <c r="I32" i="10" s="1"/>
  <c r="H33" i="10"/>
  <c r="I33" i="10" s="1"/>
  <c r="H34" i="10"/>
  <c r="I34" i="10" s="1"/>
  <c r="H35" i="10"/>
  <c r="I35" i="10" s="1"/>
  <c r="H36" i="10"/>
  <c r="I36" i="10" s="1"/>
  <c r="H37" i="10"/>
  <c r="I37" i="10" s="1"/>
  <c r="H38" i="10"/>
  <c r="I38" i="10" s="1"/>
  <c r="H39" i="10"/>
  <c r="I39" i="10" s="1"/>
  <c r="H40" i="10"/>
  <c r="I40" i="10" s="1"/>
  <c r="H41" i="10"/>
  <c r="I41" i="10" s="1"/>
  <c r="H42" i="10"/>
  <c r="I42" i="10" s="1"/>
  <c r="H43" i="10"/>
  <c r="I43" i="10" s="1"/>
  <c r="H44" i="10"/>
  <c r="I44" i="10" s="1"/>
  <c r="H45" i="10"/>
  <c r="I45" i="10" s="1"/>
  <c r="H46" i="10"/>
  <c r="I46" i="10" s="1"/>
  <c r="H47" i="10"/>
  <c r="I47" i="10" s="1"/>
  <c r="H48" i="10"/>
  <c r="I48" i="10" s="1"/>
  <c r="H49" i="10"/>
  <c r="I49" i="10" s="1"/>
  <c r="H50" i="10"/>
  <c r="I50" i="10" s="1"/>
  <c r="H51" i="10"/>
  <c r="I51" i="10" s="1"/>
  <c r="H52" i="10"/>
  <c r="I52" i="10" s="1"/>
  <c r="H53" i="10"/>
  <c r="I53" i="10" s="1"/>
  <c r="H54" i="10"/>
  <c r="I54" i="10" s="1"/>
  <c r="H55" i="10"/>
  <c r="I55" i="10" s="1"/>
  <c r="H56" i="10"/>
  <c r="I56" i="10" s="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2" i="11"/>
  <c r="H3" i="10"/>
  <c r="I3" i="10" s="1"/>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F9" i="9"/>
  <c r="G8" i="9"/>
  <c r="G21" i="9" s="1"/>
  <c r="F5" i="9" l="1"/>
  <c r="F10" i="9"/>
  <c r="B5" i="9"/>
  <c r="D5" i="9" s="1"/>
  <c r="F4" i="9"/>
  <c r="B10" i="9"/>
  <c r="E8" i="9"/>
  <c r="B7" i="9"/>
  <c r="B6" i="9"/>
  <c r="B4" i="9"/>
  <c r="E4" i="9" s="1"/>
  <c r="F3" i="9"/>
  <c r="B3" i="9"/>
  <c r="E3" i="9" s="1"/>
  <c r="C5" i="9" l="1"/>
  <c r="E5" i="9"/>
  <c r="C3" i="9"/>
  <c r="D3" i="9"/>
  <c r="G12" i="9"/>
  <c r="C4" i="9"/>
  <c r="D4" i="9"/>
  <c r="C8" i="9"/>
  <c r="D8" i="9"/>
  <c r="I2" i="6"/>
  <c r="I3" i="6"/>
  <c r="I4" i="6"/>
  <c r="I5" i="6"/>
  <c r="I6" i="6"/>
  <c r="I7" i="6"/>
  <c r="I8" i="6"/>
  <c r="I9" i="6"/>
  <c r="I10" i="6"/>
  <c r="I11" i="6"/>
  <c r="I12" i="6"/>
  <c r="I13" i="6"/>
  <c r="I14" i="6"/>
  <c r="F8" i="9" l="1"/>
  <c r="K15" i="7"/>
  <c r="K14" i="7"/>
  <c r="K13" i="7"/>
  <c r="F21" i="9" l="1"/>
  <c r="F24" i="9" s="1"/>
  <c r="F25" i="9" s="1"/>
  <c r="F11" i="9"/>
  <c r="K2" i="7"/>
  <c r="K4" i="7"/>
  <c r="G22" i="9" s="1"/>
  <c r="K5" i="7"/>
  <c r="K6" i="7"/>
  <c r="K7" i="7"/>
  <c r="K8" i="7"/>
  <c r="K9" i="7"/>
  <c r="K11" i="7"/>
  <c r="K12" i="7"/>
  <c r="F12" i="9" l="1"/>
  <c r="G59" i="10" s="1"/>
  <c r="G35" i="9"/>
  <c r="G9" i="9"/>
  <c r="B9" i="9"/>
  <c r="C9" i="9" l="1"/>
  <c r="D9" i="9"/>
  <c r="E9" i="9"/>
</calcChain>
</file>

<file path=xl/comments1.xml><?xml version="1.0" encoding="utf-8"?>
<comments xmlns="http://schemas.openxmlformats.org/spreadsheetml/2006/main">
  <authors>
    <author/>
  </authors>
  <commentList>
    <comment ref="H12" authorId="0" shapeId="0">
      <text>
        <r>
          <rPr>
            <sz val="10"/>
            <color rgb="FF000000"/>
            <rFont val="Arial"/>
            <family val="2"/>
          </rPr>
          <t>Vælg alle relevante</t>
        </r>
      </text>
    </comment>
  </commentList>
</comments>
</file>

<file path=xl/sharedStrings.xml><?xml version="1.0" encoding="utf-8"?>
<sst xmlns="http://schemas.openxmlformats.org/spreadsheetml/2006/main" count="5204" uniqueCount="1587">
  <si>
    <t>Selskab</t>
  </si>
  <si>
    <t>Type</t>
  </si>
  <si>
    <t>Godkendelse/afvisning</t>
  </si>
  <si>
    <t>Grund til godkendelse/afvisning</t>
  </si>
  <si>
    <t>Afvist</t>
  </si>
  <si>
    <t>Godkendt</t>
  </si>
  <si>
    <t>Anlægsomkostninger nødvendige grundet ny motorvej</t>
  </si>
  <si>
    <t>Støvring Vandværk A.m.b.a</t>
  </si>
  <si>
    <t>Vestforsyning Spildevand A/S</t>
  </si>
  <si>
    <t>Alle betingelser opfyldt</t>
  </si>
  <si>
    <t>Fredericia Spildevand og Energi A/S</t>
  </si>
  <si>
    <t>Aalborg Kloak A/S</t>
  </si>
  <si>
    <t>Fjernelse af fejlkoblinger i forbindelse med separatkloakering</t>
  </si>
  <si>
    <t>Kalundborg Spildevandsanlæg A/S</t>
  </si>
  <si>
    <t>Antal bassiner</t>
  </si>
  <si>
    <t>Oprensningsperiode</t>
  </si>
  <si>
    <t>Oprensning af bassiner</t>
  </si>
  <si>
    <t>Vejen Spildevand</t>
  </si>
  <si>
    <t>2007-2011</t>
  </si>
  <si>
    <t>Faxe Spildevand A/S</t>
  </si>
  <si>
    <t>IKAST-BRANDE SPILDEVAND A/S</t>
  </si>
  <si>
    <t>2011-2013</t>
  </si>
  <si>
    <t>Delvist godkendt</t>
  </si>
  <si>
    <t>2007-2015</t>
  </si>
  <si>
    <t>Tillæg til statusmeddelelse eller ØR-bekendtgørelsen</t>
  </si>
  <si>
    <t>ID nr.</t>
  </si>
  <si>
    <t>Assens Spildevand A/S</t>
  </si>
  <si>
    <t>S018</t>
  </si>
  <si>
    <t>S023</t>
  </si>
  <si>
    <t>HTK Kloak A/S</t>
  </si>
  <si>
    <t>S049</t>
  </si>
  <si>
    <t>Hvert 10. år</t>
  </si>
  <si>
    <t>S052</t>
  </si>
  <si>
    <t>S056</t>
  </si>
  <si>
    <t>S102</t>
  </si>
  <si>
    <t>Vejle Spildevand A/S</t>
  </si>
  <si>
    <t>S103</t>
  </si>
  <si>
    <t>S104</t>
  </si>
  <si>
    <t>S109</t>
  </si>
  <si>
    <t>V060</t>
  </si>
  <si>
    <t>V176</t>
  </si>
  <si>
    <t>V055</t>
  </si>
  <si>
    <t>Frederiksberg Vand A/S</t>
  </si>
  <si>
    <t>42057 Langelands Plads</t>
  </si>
  <si>
    <t>ØR19</t>
  </si>
  <si>
    <t>Anlægsomkostninger nødvendige grundet ny parkeringsplads</t>
  </si>
  <si>
    <t>V071</t>
  </si>
  <si>
    <t>Haderslev Vand A/S</t>
  </si>
  <si>
    <t>Omlægning af vandledning på Simmerstedvej</t>
  </si>
  <si>
    <t>Anlægsomkostninger nødvendige grundet nye cykelstier</t>
  </si>
  <si>
    <t>V087</t>
  </si>
  <si>
    <t>HOFOR Vand Brøndby A/S</t>
  </si>
  <si>
    <t>Blødere vand</t>
  </si>
  <si>
    <t>V109</t>
  </si>
  <si>
    <t>Juelsminde Vand</t>
  </si>
  <si>
    <t>Rensning af råvandsledning og iltningsanlæg</t>
  </si>
  <si>
    <t>Hvert 3. år</t>
  </si>
  <si>
    <t>IR</t>
  </si>
  <si>
    <t>V129</t>
  </si>
  <si>
    <t>Løgten Skødstrup Vandværk a.m.b.a.</t>
  </si>
  <si>
    <t>Mange nye forbrugere - udstykninger</t>
  </si>
  <si>
    <t>Grundvandsbeskyttelse - ny kildeplads - Vosnæs Skoven</t>
  </si>
  <si>
    <t>SM19</t>
  </si>
  <si>
    <t>V137</t>
  </si>
  <si>
    <t>NK-Vand A/S</t>
  </si>
  <si>
    <t>Sikring af boringer på land for oversvømmelse fra Susåen</t>
  </si>
  <si>
    <t>Væsentlighed</t>
  </si>
  <si>
    <t>Femern Bælt-projektet/Banedanmark</t>
  </si>
  <si>
    <t>Anlægsomkostninger nødvendige grundet Femern Bælt-projektet</t>
  </si>
  <si>
    <t>Omfartsvejen/Vejdirektoratet</t>
  </si>
  <si>
    <t>Anlægsomkostninger nødvendige grundet opførsel af Næstved Omfartsvej</t>
  </si>
  <si>
    <t>V153</t>
  </si>
  <si>
    <t>Ringkøbing-Skjern Vand A/S</t>
  </si>
  <si>
    <t>Grundvandsbeskyttelse</t>
  </si>
  <si>
    <t>Drift fjernaflæsning</t>
  </si>
  <si>
    <t>Ledningsregistrereing af historiske ledninger</t>
  </si>
  <si>
    <t>V171</t>
  </si>
  <si>
    <t>Solrød Vandværk a.m.b.a.</t>
  </si>
  <si>
    <t>Udvidelse af forsyningsområdet</t>
  </si>
  <si>
    <t>V195</t>
  </si>
  <si>
    <t>Etablering af nyt kloaknet i forsyningsområdet</t>
  </si>
  <si>
    <t>Driftsomkostninger nødvendige grundet kloakering i sommerhusområdet Hals-Hou</t>
  </si>
  <si>
    <t>V197</t>
  </si>
  <si>
    <t>Vand Ballerup A/S</t>
  </si>
  <si>
    <t>Banegårdsplads</t>
  </si>
  <si>
    <t>Ballerup Boulevard</t>
  </si>
  <si>
    <t>Anlægsomkostninger nødvendge grundet omlægning af Banegårdspladsen</t>
  </si>
  <si>
    <t>Anlægsomkostninger nødvendge grundet ombygning af Ballerup Boulevard</t>
  </si>
  <si>
    <t>V199</t>
  </si>
  <si>
    <t>Vandcenter Syd A/S</t>
  </si>
  <si>
    <t>P-007967 - Assensvej rampeombygning</t>
  </si>
  <si>
    <t>P-005555 - Odense Letbane</t>
  </si>
  <si>
    <t>Anlægsomkostninger nødvendige grundet ombygning af rampekrydset</t>
  </si>
  <si>
    <t>Anlægsomkostninger nødvendige grundet etablering af Odense Letbane</t>
  </si>
  <si>
    <t>S015</t>
  </si>
  <si>
    <t>DIN Forsyning Spildevand A/S</t>
  </si>
  <si>
    <t>Separatkloakering</t>
  </si>
  <si>
    <t>Alle betingelser opfyldt, men enkelte af omkostningerne var ikke afholdt</t>
  </si>
  <si>
    <t>Byggemodning af nye områder</t>
  </si>
  <si>
    <t>Bystrategiprojekt</t>
  </si>
  <si>
    <t>Oliefrist Anlæg</t>
  </si>
  <si>
    <t>Udstykning - Langelandsvej, Etape 1</t>
  </si>
  <si>
    <t>Udstykning - Puggårdskrogen 2-14</t>
  </si>
  <si>
    <t>Udstykning - Ny tilslutninger 2017</t>
  </si>
  <si>
    <t>Tømning af slambede på Kallerup renseanlæg</t>
  </si>
  <si>
    <t>Hvert 15. år</t>
  </si>
  <si>
    <t>S058</t>
  </si>
  <si>
    <t>BlueKolding Spildevand A/S</t>
  </si>
  <si>
    <t>ANB1422 Riberdyb-bassinet</t>
  </si>
  <si>
    <t>ANB1705 Klintevej-bassinet</t>
  </si>
  <si>
    <t>ANS1624 Separatkloakering Rebæk</t>
  </si>
  <si>
    <t>ANT1504 Ny transportledning til Agtrup</t>
  </si>
  <si>
    <t>Ikke kommunalt godkendt</t>
  </si>
  <si>
    <t>ANS1747 Omlægning af ledning Gl. Strandvej</t>
  </si>
  <si>
    <t>Anlægsomkostninger nødvendige grundet gæsteprincippet, men enkelte af omkostningerne var ikke afholdt</t>
  </si>
  <si>
    <t>S059</t>
  </si>
  <si>
    <t>Køge Afløb A/S</t>
  </si>
  <si>
    <t>Udvidelse af Stensbjergvej</t>
  </si>
  <si>
    <t>Anlgæsomkostninger nødvendige grundet ombygning af Stensbjergvej (gæsteprincippet)</t>
  </si>
  <si>
    <t>S072</t>
  </si>
  <si>
    <t>NK-Spildevand A/S</t>
  </si>
  <si>
    <t>S073</t>
  </si>
  <si>
    <t>Eftersyn af samtlige pumpestationer</t>
  </si>
  <si>
    <t>Mål om badevandskvalitet i Glumsø Sø</t>
  </si>
  <si>
    <t>Nedsættelse af udledning, Troldesgave og Sibberup</t>
  </si>
  <si>
    <t>Femern Bælt-projektet</t>
  </si>
  <si>
    <t>Periodevis tømning af slambede på Fuglebjerg renseanlæg</t>
  </si>
  <si>
    <t>S077</t>
  </si>
  <si>
    <t>Ringkøbing-Skjern Spildevand A/S</t>
  </si>
  <si>
    <t>S079</t>
  </si>
  <si>
    <t>Ringsted Spildevand A/S</t>
  </si>
  <si>
    <t>Rottebekæmpelse</t>
  </si>
  <si>
    <t>Nykloakering</t>
  </si>
  <si>
    <t>S085</t>
  </si>
  <si>
    <t>Skanderborg Forsyningsvirksomhed A/S</t>
  </si>
  <si>
    <t>Kloaksepareringer</t>
  </si>
  <si>
    <t>Væsentlighed (og den ekstra ledning)</t>
  </si>
  <si>
    <t>Byggemodninger</t>
  </si>
  <si>
    <t>S099</t>
  </si>
  <si>
    <t>P-007855 - Odense Letbane - Nyborgvej afløsningsanlæg</t>
  </si>
  <si>
    <t>P-005531 - Odense Letbane - Ørbækvej N - Regnvandsprojekt</t>
  </si>
  <si>
    <t>P-000695 - Langelinieprojekt</t>
  </si>
  <si>
    <t>P-000812 - Klimaklar Skibhus</t>
  </si>
  <si>
    <t>P-005427 - Odense Letbane – Odense Banegårdscenter</t>
  </si>
  <si>
    <t>P-007983 - Odense Letbane – Rismarksvej</t>
  </si>
  <si>
    <t>P-000716 –  Thomas B. Thriges Gade – Omlægning af kloakledninger</t>
  </si>
  <si>
    <t>P-005427 – Odense Letbane – Odense Banegårdscenter</t>
  </si>
  <si>
    <t>P-005429 – Odense Letbane – Albanigade</t>
  </si>
  <si>
    <t>P-007896 – Odense Letbane – Højstrupvej vest</t>
  </si>
  <si>
    <t>P-007897 –  Odense Letbane – Højstrupvej vest – strømpeforing</t>
  </si>
  <si>
    <t>P-006960 – Odense Letbane – afløbsprojekt Middelfartvej + Vesterbro</t>
  </si>
  <si>
    <t>P-005529 – Odense Letbane – afløb Vestre Stationsvej, Øst</t>
  </si>
  <si>
    <t>P-005514 – Odense Letbane – strømpeforing Vestre Stationsvej, Vest</t>
  </si>
  <si>
    <t>P-005516 –  Odense Letbane – Ørbækvej N – afløbsprojekt</t>
  </si>
  <si>
    <t>P-005513 – Odense Letbane – afløb Hestehaven og Hjallesegade</t>
  </si>
  <si>
    <t>P-007983 – Odense Letbane – Rismarksvej</t>
  </si>
  <si>
    <t>P-007855 – Odense Letbane – Nyborgvej afløsningsanlæg</t>
  </si>
  <si>
    <t>Anlægsomkostninger nødvendige grundet ombyging af Thomas B. Thriges Gade</t>
  </si>
  <si>
    <t>P-000716 Nye byggefelter (nye huse)</t>
  </si>
  <si>
    <t>P-005527 - Bogensevej 435 - Udstykning</t>
  </si>
  <si>
    <t>P-005521 - Åbrinken - ny udstykning</t>
  </si>
  <si>
    <t>P-005522 - Slettensvej / Anderupvej - ny udstykning</t>
  </si>
  <si>
    <t>Separering af fælles kloakeret oplande i Vinderup</t>
  </si>
  <si>
    <t>Separering og sanering af oplande i Holstebro By</t>
  </si>
  <si>
    <t>Motorvej Herning-Holstebro</t>
  </si>
  <si>
    <t>Udvidelse af forsyningsområde med boligområde Alstrup</t>
  </si>
  <si>
    <t>Udvidelse af forsyningsområde med boligområdet Tingager Enge</t>
  </si>
  <si>
    <t>Udvidelse af forsyningsområdet med boligområde ved Hornshøj</t>
  </si>
  <si>
    <t>Årlige lineære afskrivinger</t>
  </si>
  <si>
    <t>Driftsomkostninger</t>
  </si>
  <si>
    <t>Finansielle omkostninger</t>
  </si>
  <si>
    <t>Årlgie lineære afskrivninger</t>
  </si>
  <si>
    <t>Årlige lineære afskrivninger</t>
  </si>
  <si>
    <t>Fremadrettet tillæg (drift)</t>
  </si>
  <si>
    <t>Engangstillæg (drift)</t>
  </si>
  <si>
    <t>2007-2016</t>
  </si>
  <si>
    <t>Betingelserne opfyldt</t>
  </si>
  <si>
    <t>S006</t>
  </si>
  <si>
    <t>S020</t>
  </si>
  <si>
    <t>FFV Spildevand A/S</t>
  </si>
  <si>
    <t>Udskiftning af brønddæksler</t>
  </si>
  <si>
    <t>ikke tale om en flytning, men udskiftning af eksisterende dæksler</t>
  </si>
  <si>
    <t>FFV Spildevand S/S</t>
  </si>
  <si>
    <t>Byggemodninger af nye områder</t>
  </si>
  <si>
    <t>2012-2015</t>
  </si>
  <si>
    <t>S032</t>
  </si>
  <si>
    <t>Gribvand Spildevand A/S</t>
  </si>
  <si>
    <t>Bekæmpelse af Myg</t>
  </si>
  <si>
    <t>S034</t>
  </si>
  <si>
    <t>Haderslev Spildevand A/S</t>
  </si>
  <si>
    <t>2008-2010</t>
  </si>
  <si>
    <t>S043</t>
  </si>
  <si>
    <t>HOFOR Spildevand Herlev A/S</t>
  </si>
  <si>
    <t>2012-2013</t>
  </si>
  <si>
    <t>S046</t>
  </si>
  <si>
    <t>HOFOR Spildevand Rødovre A/S</t>
  </si>
  <si>
    <t>Ikast-Brande Spildevand A/S</t>
  </si>
  <si>
    <t xml:space="preserve">Væsentlighed </t>
  </si>
  <si>
    <t>Odder Spildevand A/S</t>
  </si>
  <si>
    <t>2013-2015</t>
  </si>
  <si>
    <t>S093</t>
  </si>
  <si>
    <t>Sønderborg Spildevand A/S</t>
  </si>
  <si>
    <t>Separatkloakering af 14 forskellige områder</t>
  </si>
  <si>
    <t>S007</t>
  </si>
  <si>
    <t xml:space="preserve">Billund Spildevand A/S </t>
  </si>
  <si>
    <t xml:space="preserve">Flytning af ledninger ved Lego House </t>
  </si>
  <si>
    <t xml:space="preserve">Godkendt </t>
  </si>
  <si>
    <t xml:space="preserve">Nødvendig pga. etablering Lego House. Henvist til gæsteprincip </t>
  </si>
  <si>
    <t>Byggemodning Billund Syd, etape 3 (udvidelse)</t>
  </si>
  <si>
    <t>S014</t>
  </si>
  <si>
    <t xml:space="preserve">Energi Viborg Vand A/S </t>
  </si>
  <si>
    <t xml:space="preserve">Separeringsprojekter  </t>
  </si>
  <si>
    <t xml:space="preserve">Byggemodninger </t>
  </si>
  <si>
    <t>S024</t>
  </si>
  <si>
    <t xml:space="preserve">Frederiksberg Kloak A/S </t>
  </si>
  <si>
    <t>Flytning af forsyningsledninger ved Langelands Plads</t>
  </si>
  <si>
    <t>Gæsteprincip</t>
  </si>
  <si>
    <t>S026</t>
  </si>
  <si>
    <t xml:space="preserve">Frederikssund Spildevand A/S </t>
  </si>
  <si>
    <t>Flytning af en spildevandstrykledning</t>
  </si>
  <si>
    <t xml:space="preserve">Gæsteprincip ifølge notat fra Horten Advokatpartnerskab </t>
  </si>
  <si>
    <t>S055</t>
  </si>
  <si>
    <t xml:space="preserve">Kalundborg Renseanlæg A/S </t>
  </si>
  <si>
    <t>Flytning af BMX-bane</t>
  </si>
  <si>
    <t xml:space="preserve">Ikke tale om et mål efter § 11, stk. 1 </t>
  </si>
  <si>
    <t>S071</t>
  </si>
  <si>
    <t xml:space="preserve">NFS Spildevand A/S </t>
  </si>
  <si>
    <t xml:space="preserve">Faktiske omkostninger ved godkendt miljømål </t>
  </si>
  <si>
    <t xml:space="preserve">Afvist </t>
  </si>
  <si>
    <t xml:space="preserve">Trukket ansøgning tilbage (pga. væsentlighed) </t>
  </si>
  <si>
    <t>Styring og måling af overløb</t>
  </si>
  <si>
    <t xml:space="preserve">Udskiftning af karm og dæksel </t>
  </si>
  <si>
    <t>Asfaltretablering</t>
  </si>
  <si>
    <t xml:space="preserve">Forudsætning om, at der skal være tale om flytning af forsyningsledninger ikke opfyldt </t>
  </si>
  <si>
    <t>Udgifter til asfaltretablering med slidlag er en følge af flytning af forsyningsledninger</t>
  </si>
  <si>
    <t>Kloakering af nye områder</t>
  </si>
  <si>
    <t>144.562 kr.</t>
  </si>
  <si>
    <t>165.983 kr.</t>
  </si>
  <si>
    <t>S096</t>
  </si>
  <si>
    <t>Tønder Spildevand A/S</t>
  </si>
  <si>
    <t>Digelag - Tøndermasken</t>
  </si>
  <si>
    <t>Allerede indregnet i selskabets ØR 17</t>
  </si>
  <si>
    <t>S098</t>
  </si>
  <si>
    <t>HOFOR Spildevand Vallensbæk A/S</t>
  </si>
  <si>
    <t>S095</t>
  </si>
  <si>
    <t xml:space="preserve">Thisted Spildevandstransport A/S </t>
  </si>
  <si>
    <t xml:space="preserve">Rottefælder </t>
  </si>
  <si>
    <t>Dokumenteret spildevandssikkerhed</t>
  </si>
  <si>
    <t xml:space="preserve">Vejle Spildevand A/S </t>
  </si>
  <si>
    <t>V020</t>
  </si>
  <si>
    <t xml:space="preserve">Billund Drikkevand A/S </t>
  </si>
  <si>
    <t xml:space="preserve">Gæsteprincip </t>
  </si>
  <si>
    <t>Flytning af ledninger i forbindelse med nedlæggelse af vandværket på Lindevej</t>
  </si>
  <si>
    <t>Omlæggelse af forsyningsledninger nødvendigte i forbindelse med nedlæggelse af vandværk</t>
  </si>
  <si>
    <t>V037</t>
  </si>
  <si>
    <t xml:space="preserve">Børkop Vandværk </t>
  </si>
  <si>
    <t>Omlægning af hoved- og forsyningsledning</t>
  </si>
  <si>
    <t xml:space="preserve">Gæsetprincip </t>
  </si>
  <si>
    <t>Driftsomkostninger er engangstillæg</t>
  </si>
  <si>
    <t>Nye udstykninger</t>
  </si>
  <si>
    <t xml:space="preserve">Driftsomkostninger er engangstillæg </t>
  </si>
  <si>
    <t>V056</t>
  </si>
  <si>
    <t xml:space="preserve">Frederiksberg Vandværk </t>
  </si>
  <si>
    <t>Udvidelse af forsyningsområde (boligområdet Klokkergården)</t>
  </si>
  <si>
    <t xml:space="preserve">Galten Vandværk </t>
  </si>
  <si>
    <t xml:space="preserve">Udvidelse af forsyningsområdet (byggemodninger) </t>
  </si>
  <si>
    <t>V062</t>
  </si>
  <si>
    <t xml:space="preserve">Gilleleje Vandværk </t>
  </si>
  <si>
    <t>Rensning og inspektion af rentvandstank</t>
  </si>
  <si>
    <t xml:space="preserve">1 rentvandstank </t>
  </si>
  <si>
    <t xml:space="preserve">Hvert 5. år </t>
  </si>
  <si>
    <t>V089</t>
  </si>
  <si>
    <t xml:space="preserve">HOFOR Vand Herlev A/S </t>
  </si>
  <si>
    <t xml:space="preserve">Flytning af ledning som følge af omlægning af Herlev Hospital </t>
  </si>
  <si>
    <t xml:space="preserve">Nødvendig som følge af udvidelse af Herlev Hospital </t>
  </si>
  <si>
    <t>V103</t>
  </si>
  <si>
    <t xml:space="preserve">Andelsselskabet Haarby Vandværk </t>
  </si>
  <si>
    <t xml:space="preserve">Ny Kildeplads/boring </t>
  </si>
  <si>
    <t xml:space="preserve">Flytning af forsyningsledning </t>
  </si>
  <si>
    <t xml:space="preserve">Flytning som følge af, at Assens Kommune har pålagt Assens Forsyning at separere spildevand </t>
  </si>
  <si>
    <t>V112</t>
  </si>
  <si>
    <t xml:space="preserve">Kalundborg Vandforsyning </t>
  </si>
  <si>
    <t xml:space="preserve">Overtagelse af Svebølle Vandværk </t>
  </si>
  <si>
    <t>2012-2014</t>
  </si>
  <si>
    <t>Spildevandskloakering af nye områder</t>
  </si>
  <si>
    <t>V008</t>
  </si>
  <si>
    <t>Andelsselskabet Steløse Vandværk</t>
  </si>
  <si>
    <t>Flytning af forsyningsledning</t>
  </si>
  <si>
    <t>V098</t>
  </si>
  <si>
    <t>HTK Vand A/S</t>
  </si>
  <si>
    <t>Byggemodninger af nye områder + enkelt tilslutninger</t>
  </si>
  <si>
    <t>Omlægning grundet nedlæggelse af nye fjernvarmerør</t>
  </si>
  <si>
    <t>V110</t>
  </si>
  <si>
    <t>Jyllinge Vandværk A.m.b.a.</t>
  </si>
  <si>
    <t>Jyllinge Vandværk</t>
  </si>
  <si>
    <t>atomledning + bundfældningstank</t>
  </si>
  <si>
    <t>V126</t>
  </si>
  <si>
    <t xml:space="preserve">Lyngby-Taarbæk Vand A/S </t>
  </si>
  <si>
    <t xml:space="preserve">Omlægning i forbindelse med fjernvarmeetablering  </t>
  </si>
  <si>
    <t>V135</t>
  </si>
  <si>
    <t xml:space="preserve">Mørkøv Vandværk </t>
  </si>
  <si>
    <t xml:space="preserve">Investering i et kalkknuseranlæg </t>
  </si>
  <si>
    <t>-</t>
  </si>
  <si>
    <t>Har trukket ansøgning tilbage, fordi der ikke var tale om en periodevis driftsomkostning</t>
  </si>
  <si>
    <t>V154</t>
  </si>
  <si>
    <t>Ringsted Vand A/S</t>
  </si>
  <si>
    <t xml:space="preserve">Udvidelse </t>
  </si>
  <si>
    <t>244083 af driftsomkostninger udgør engangstillæg</t>
  </si>
  <si>
    <t>V181</t>
  </si>
  <si>
    <t xml:space="preserve">Sønderborg Vandforsyning A/S </t>
  </si>
  <si>
    <t xml:space="preserve">Vandsamarbejde (grundvandsbeskyttelse) </t>
  </si>
  <si>
    <t>V200</t>
  </si>
  <si>
    <t xml:space="preserve">Vandforsyningen Brovst og Omegn </t>
  </si>
  <si>
    <t xml:space="preserve">Grundvandssikring </t>
  </si>
  <si>
    <t>Omkostninger til kage/mad afvist. Ellers resten godkendt</t>
  </si>
  <si>
    <t>V206</t>
  </si>
  <si>
    <t xml:space="preserve">Verdo Vand A/S </t>
  </si>
  <si>
    <t xml:space="preserve">Forøgede el-omkostninger </t>
  </si>
  <si>
    <t>Midlertid omkostning</t>
  </si>
  <si>
    <t xml:space="preserve">Analyseomkostninger </t>
  </si>
  <si>
    <t xml:space="preserve">Engangsomkostning </t>
  </si>
  <si>
    <t>Udvendig og indvendig vedligeholdelse af vandtårn og vandværker</t>
  </si>
  <si>
    <t>Ikke tale om en periodevis omkostning, som forudsat i bestemmelsen</t>
  </si>
  <si>
    <t>V212</t>
  </si>
  <si>
    <t xml:space="preserve">Vordingborg Vand </t>
  </si>
  <si>
    <t xml:space="preserve">Flytning af forsyningsledning pga. Bane Danmark </t>
  </si>
  <si>
    <t xml:space="preserve">Nye boringer og råvandsledninger </t>
  </si>
  <si>
    <t xml:space="preserve">Vandværker endnu ikke overtaget </t>
  </si>
  <si>
    <t>V180</t>
  </si>
  <si>
    <t>Sydals Øst Vandforsyning</t>
  </si>
  <si>
    <t>V220</t>
  </si>
  <si>
    <t xml:space="preserve">Aarhus Vand A/S </t>
  </si>
  <si>
    <t xml:space="preserve">Grundvandsbeskyttelse </t>
  </si>
  <si>
    <t xml:space="preserve">Flytning af ledninger </t>
  </si>
  <si>
    <t xml:space="preserve">Godkendt i forhåndsgodkendelse - ellers gæsteprincip </t>
  </si>
  <si>
    <t xml:space="preserve">Flytning af ledninger ved Jungshøjvej  </t>
  </si>
  <si>
    <t xml:space="preserve">Løgten Skødstrup Vandværk </t>
  </si>
  <si>
    <t>Ulsted-Ålebæk Vandværk a.m.b.a.</t>
  </si>
  <si>
    <t>Samlet tillæg det første år</t>
  </si>
  <si>
    <t>S097</t>
  </si>
  <si>
    <t>TÅRNBYSFORSYNING A/S</t>
  </si>
  <si>
    <t>Gemmas Alle</t>
  </si>
  <si>
    <t>Trukket tilbage, da de ikke har afholdt omksotninger endnu</t>
  </si>
  <si>
    <t>S004</t>
  </si>
  <si>
    <t>Arwos Spildevand A/S</t>
  </si>
  <si>
    <t>Område 27, Cimbriagrunden</t>
  </si>
  <si>
    <t>Industrivej 12, Padborg</t>
  </si>
  <si>
    <t>Klimaboulevarden, etape 1 frem til Kilen</t>
  </si>
  <si>
    <t>Kolstrup Bæk, UC-område</t>
  </si>
  <si>
    <t>Fladhøjstien &amp; Hærvejskolen, Lyreskoven, Midtløkke, Kiplev og nye tilslutninger</t>
  </si>
  <si>
    <t>Fogderup kloakering, Bjolderup kloakering, Lundsbjerg Møllevej spildevandskloakering og Årupgade Spildevandskloakering</t>
  </si>
  <si>
    <t>Genner kloakseparereing, etape 2</t>
  </si>
  <si>
    <t>Køb af jord, derfor ikke tillægsberettiget</t>
  </si>
  <si>
    <t>Kiplev, separering, etape 2</t>
  </si>
  <si>
    <t>Omkoblinger - Haderslevvejkvarteret, etape 2</t>
  </si>
  <si>
    <t>Energi Viborg Vand A/S</t>
  </si>
  <si>
    <t>Nedlæggelse af slambede</t>
  </si>
  <si>
    <t>Ikke tale om en periodevis driftsomkostning</t>
  </si>
  <si>
    <t>S044</t>
  </si>
  <si>
    <t>HOFOR Spildevand Hvidovre A/S</t>
  </si>
  <si>
    <t>Langkildevej Hvidovre</t>
  </si>
  <si>
    <t>Regnvandsledning Vallensbæk Stationstorv</t>
  </si>
  <si>
    <t>Oprensning af Modelskibssøen</t>
  </si>
  <si>
    <t>S110</t>
  </si>
  <si>
    <t>Returpumpning</t>
  </si>
  <si>
    <t>Klimaunderstøttende tiltag</t>
  </si>
  <si>
    <t>Klimatilpasning</t>
  </si>
  <si>
    <t>Adskillelse af regn- og spildevand</t>
  </si>
  <si>
    <t>V028</t>
  </si>
  <si>
    <t>Borup Vandværk</t>
  </si>
  <si>
    <t>Udvidelse af forsyningsområdet eller håndterede vandmængder</t>
  </si>
  <si>
    <t>V032</t>
  </si>
  <si>
    <t>Andelsselskabet Bredebro Vandværk</t>
  </si>
  <si>
    <t>Periodevis driftsomkostninger</t>
  </si>
  <si>
    <t>Hvert 2. og 5. år</t>
  </si>
  <si>
    <t>V166</t>
  </si>
  <si>
    <t>Samlet driftstillæg</t>
  </si>
  <si>
    <t>Tillæg</t>
  </si>
  <si>
    <t>Antal år beløbet indregnes over</t>
  </si>
  <si>
    <t>Driftsomkostning (IPO) i alt</t>
  </si>
  <si>
    <t>Beløb per år</t>
  </si>
  <si>
    <t>Tillægstype</t>
  </si>
  <si>
    <t>§11, stk. 1 (Mål)</t>
  </si>
  <si>
    <t>§11, stk. 2 (Ledningsomlægning)</t>
  </si>
  <si>
    <t>§11, stk. 4 (Udvidelse)</t>
  </si>
  <si>
    <t>§11, stk. 5 (Medfinansiering)</t>
  </si>
  <si>
    <t>§11, stk. 6 (Sup. Investring)</t>
  </si>
  <si>
    <t>§11, stk. 9 (Vejbidrag)</t>
  </si>
  <si>
    <t>§13, stk. 2 (Periodevise driftsomk.)</t>
  </si>
  <si>
    <t>§29, stk. 7 (Vandindvinding)</t>
  </si>
  <si>
    <t>Ansøgninger</t>
  </si>
  <si>
    <t>Andel godkendte</t>
  </si>
  <si>
    <t>Andel delvist godkendt</t>
  </si>
  <si>
    <t>Andel afvist</t>
  </si>
  <si>
    <t>(Samlet tillæg inkl. Engangstillæg)</t>
  </si>
  <si>
    <t>(Driftsomkostninger (IPO) i alt)</t>
  </si>
  <si>
    <t>Årlige tillæg 2019</t>
  </si>
  <si>
    <t>ØR 2019-2022 samt statusmeddelelser</t>
  </si>
  <si>
    <t>Selskabstype</t>
  </si>
  <si>
    <t>Tillæg til drift</t>
  </si>
  <si>
    <t>Tillæg til anlæg</t>
  </si>
  <si>
    <t>2017 niveau</t>
  </si>
  <si>
    <t>Vandforsyningen Brovst og Omegn</t>
  </si>
  <si>
    <t>Under</t>
  </si>
  <si>
    <t>Sønderborg Vandforsyning A/S</t>
  </si>
  <si>
    <t>OverDrik</t>
  </si>
  <si>
    <t>OverSpild</t>
  </si>
  <si>
    <t>ANDELSSELSKABET HAARBY VANDVÆRK</t>
  </si>
  <si>
    <t>Andelsselskabet Stenløse Vandværk</t>
  </si>
  <si>
    <t>NFS Spildevand A/S</t>
  </si>
  <si>
    <t>HOFOR Vand Herlev A/S</t>
  </si>
  <si>
    <t>Lyngby-Taarbæk Vand A/S</t>
  </si>
  <si>
    <t>Galten Vandværk</t>
  </si>
  <si>
    <t>Frederikssund Spildevand A/S</t>
  </si>
  <si>
    <t>Frederiksberg Vandværk</t>
  </si>
  <si>
    <t>Børkop Vandværk a.m.b.a.</t>
  </si>
  <si>
    <t>HOFOR SPILDEVAND VALLENSBÆK A/S</t>
  </si>
  <si>
    <t>Frederiksberg Kloak A/S</t>
  </si>
  <si>
    <t>Kalundborg Vandforsyning A/S</t>
  </si>
  <si>
    <t>Billund Drikkevand A/S</t>
  </si>
  <si>
    <t>Billund Spildevand A/S</t>
  </si>
  <si>
    <t>Vordingborg Vand A/S</t>
  </si>
  <si>
    <t>Støvring Vandværk a.m.b.a.</t>
  </si>
  <si>
    <t>JYLLINGE VANDVÆRK A.M.B.A</t>
  </si>
  <si>
    <t>AALBORG KLOAK A/S</t>
  </si>
  <si>
    <t>Sønderborg Spildevandsforsyning A/S</t>
  </si>
  <si>
    <t>FREDERICIA SPILDEVAND OG ENERGI A/S</t>
  </si>
  <si>
    <t>Thisted Spildevand Transport A/S</t>
  </si>
  <si>
    <t>V045</t>
  </si>
  <si>
    <t>Fanø Vand A/S</t>
  </si>
  <si>
    <t>Aarhus Vand A/S</t>
  </si>
  <si>
    <t>SUM</t>
  </si>
  <si>
    <t>FS tillægsdatabase</t>
  </si>
  <si>
    <t>Difference</t>
  </si>
  <si>
    <t>De har fået dem i afgørelsen, dog ikke i deres bilag</t>
  </si>
  <si>
    <t>Har fået dem godkendt, dog ikke med i FS arket</t>
  </si>
  <si>
    <t>Spildevand</t>
  </si>
  <si>
    <t>ALLE</t>
  </si>
  <si>
    <t>Drikkevand</t>
  </si>
  <si>
    <t>Type selskab</t>
  </si>
  <si>
    <t xml:space="preserve">Samtlet </t>
  </si>
  <si>
    <t>ØR18</t>
  </si>
  <si>
    <t>Ekstrem Regn AUH Skejby</t>
  </si>
  <si>
    <t>Bekæmpelse af svovlbrintelugt på renseanlæg</t>
  </si>
  <si>
    <t>Etablering af måleudstyr på overløbsbygværker</t>
  </si>
  <si>
    <t>Forbedret rensning på renseanlægget</t>
  </si>
  <si>
    <t>S051</t>
  </si>
  <si>
    <t>Hørsholm Vand ApS</t>
  </si>
  <si>
    <t>Separatkloakering - Rungsted Nord 2016</t>
  </si>
  <si>
    <t>Separatkloakering - Rungsted Nord 2017</t>
  </si>
  <si>
    <t>Overtagelse Ørbækgård 2017</t>
  </si>
  <si>
    <t>Overtagelse Ørbækgård 2016</t>
  </si>
  <si>
    <t>Omkostningerne var endnu ikke afholdt</t>
  </si>
  <si>
    <t>Tillæget grundet fejl fra FS</t>
  </si>
  <si>
    <t>S002</t>
  </si>
  <si>
    <t>Allerød Spildevand A/S</t>
  </si>
  <si>
    <t>S070</t>
  </si>
  <si>
    <t>Måløv Rens A/S</t>
  </si>
  <si>
    <t>Rødding Vandværk Amba</t>
  </si>
  <si>
    <t>SM18</t>
  </si>
  <si>
    <t>Nødvendige udgifter til kildepladser, boringer, råvandsledninger og vandværk</t>
  </si>
  <si>
    <t>V158</t>
  </si>
  <si>
    <t>Overtagelse af Buderupholm Vandværk, Sørup VV. Samt markant vækst i byen, grundet udstykninger</t>
  </si>
  <si>
    <t>Flytning af ledninger (Enghavecentret)</t>
  </si>
  <si>
    <t>Flytning af ledninger (Etablering af motorvej)</t>
  </si>
  <si>
    <t>Storå, Holstebro Kommune</t>
  </si>
  <si>
    <t>Stk. 1 - Mål</t>
  </si>
  <si>
    <t>Stk. 2 - Flytning af forsyningsledning</t>
  </si>
  <si>
    <t>Stk. 4 - Udvidelse af forsyningsområdet eller håndterede vandmængder</t>
  </si>
  <si>
    <t>Stk. 5 - Medfinansieringsprojekt</t>
  </si>
  <si>
    <t>Stk. 9 - Tilbagebetaling af vejbidrag inkl. Renteomk. 2007-2011</t>
  </si>
  <si>
    <t>Tillægget vedrører følgende kategorier</t>
  </si>
  <si>
    <t>Selskabsnavn</t>
  </si>
  <si>
    <t>Er der på nuværende tidspunkt indsendt ansøgninger?</t>
  </si>
  <si>
    <t>Vælg forsyningsart som tillægget er ansøgt for</t>
  </si>
  <si>
    <t>Ansøgningen er sendt med henvisning til § 11,</t>
  </si>
  <si>
    <t>Overskrift for ansøgningen</t>
  </si>
  <si>
    <t>Giv en kort beskrivelse af projektet som ansøgningen vedrører</t>
  </si>
  <si>
    <t>Forsynings- sikkerhed</t>
  </si>
  <si>
    <t>Klima</t>
  </si>
  <si>
    <t>Miljø</t>
  </si>
  <si>
    <t>Service</t>
  </si>
  <si>
    <t>Sundhed</t>
  </si>
  <si>
    <t>Andet</t>
  </si>
  <si>
    <t>Hvornår er tillægget blevet ansøgt? (DD.MM.ÅÅÅÅ)</t>
  </si>
  <si>
    <t>Ansøgt beløb (DKK) (Samlet projektsum)</t>
  </si>
  <si>
    <t>Status for ansøgning</t>
  </si>
  <si>
    <t>Godkendt beløb, hvis delvist godkendt (DKK)</t>
  </si>
  <si>
    <t>Svar modtaget fra Forsyningssekretariatet d. (DD.MM.ÅÅÅÅ)</t>
  </si>
  <si>
    <t>Evt. begrundelse for afslag</t>
  </si>
  <si>
    <t>Kontaktperson</t>
  </si>
  <si>
    <t>Telefon</t>
  </si>
  <si>
    <t>Email</t>
  </si>
  <si>
    <t>Frands Søbjerg Hansen</t>
  </si>
  <si>
    <t>fha@klarforsyning.dk</t>
  </si>
  <si>
    <t>Ja - Jeg ønsker at indberette tillæg nu</t>
  </si>
  <si>
    <t>2.3_Overløbsmålere_Regnmålere</t>
  </si>
  <si>
    <t>Formål: At verificere de årlige beregnede overløb med de faktiske overløb, og få en bedre viden om lokale regnhændelser. Data vil kunne bruges ved projektering af anlæg og synliggøre om regnhændelser ligger inden for serviceniveauet.</t>
  </si>
  <si>
    <t/>
  </si>
  <si>
    <t>12.07.2016</t>
  </si>
  <si>
    <t>August 2016 oplyste forsyningssekretariatet at vi kunne forvente svar på ansøgninger om tillæg januar 2017.Oktober 2016 bad Forskningssekretariatet om nogle supplerende oplysninger.25.01.2017 fremsendte Allerød Spildevand de supplerende oplysninger.D.D. 17.02.2017 afventer vi svar fra forsyningssekretariatet.</t>
  </si>
  <si>
    <t>Sophie Damskier</t>
  </si>
  <si>
    <t>sod@forsyningen.com</t>
  </si>
  <si>
    <t>2.5 Driftsbassin Sjælsmark</t>
  </si>
  <si>
    <t>Formål: At sikre tilstrækkelig kapacitet på renseanlægget til at håndtere nuværende og kommende spildevandsmængder.</t>
  </si>
  <si>
    <t>FS´sikkerhed</t>
  </si>
  <si>
    <t>2.3 Gydevang 23 A - U2.24</t>
  </si>
  <si>
    <t>Der ønskes forbedret vandkvalitet i Kollerup å, og der ønskes derfor etableret et forsinkelsesbassin for udløb U2.24 Kollerup å.</t>
  </si>
  <si>
    <t>Rudersdal Forsyning A/S, Spildevand</t>
  </si>
  <si>
    <t>2.3 Overløbsmålinger</t>
  </si>
  <si>
    <t>Overvågning af spildevandsanlæggenes overløb er nødvendige for at kunne dokumentere at indsatser, og udbygninger af spildevandsanlæggene har den ønskede effekt på vandområderne.</t>
  </si>
  <si>
    <t>Rudersdal Forsyning A/S, Vand</t>
  </si>
  <si>
    <t>2.3 Afværgeforanstaltning</t>
  </si>
  <si>
    <t>Trørød Vandværk, afværgevand: Vi er nødt til at udføre afværgepumpning, da de geologiske forhold gør, at de øvrige boringer ellers forurenes, og værket må lukkes.</t>
  </si>
  <si>
    <t>12.01.2017</t>
  </si>
  <si>
    <t>Det er på baggrund af jeres oplysninger vores vurdering, at kommunal-bestyrelsens godkendelse er for generel, og I derved ikke er kommunalt pålagt at foretage afværgepumpning.</t>
  </si>
  <si>
    <t>Ruderdal Forsyning A/S, Spildevand</t>
  </si>
  <si>
    <t>2.3 Overtagelse private pst.</t>
  </si>
  <si>
    <t>Formål: At overtage private pumpestationer, besigtige pumpestationerne, og foretage ombygning, hvis nødvendigt. Tinglyse deklaration til sikring af pumpestationerne og Forsyningens adgang til privat grund.</t>
  </si>
  <si>
    <t>2.5 Koteletben</t>
  </si>
  <si>
    <t>Erfaringsmæssigt sker der udstykning af 10 grunde pr. år i vores forskningsområde.</t>
  </si>
  <si>
    <t>Afventer svar fra forsyningssekretariatet</t>
  </si>
  <si>
    <t>2.3 Omlægning af regnvandstrykledning, Frydenlunds Alle</t>
  </si>
  <si>
    <t>Formål: At etablere en ny trykledning, som leder regnvand til Kighanerenden i stedet for at lede det til Vedbæk Renseanlæg.Baggrund: Udledningstilladelse til Vedbæk Renseanlæg er siden 2013 overskredet. Hvis regnvandet i oplandet frakobles til Vedbæk renseanlæg, reduceres mængderne, og udledningstilladelsen kan overholdes.</t>
  </si>
  <si>
    <t>Randers Spildevand A/S</t>
  </si>
  <si>
    <t>Medfinansieringsprojekt Rismølle bæk</t>
  </si>
  <si>
    <t>Randers Spildevand skal finansiere etablering af et klimabassin i forbindelse med bækken samt etableringer af tilbage stuvninger i bækken.</t>
  </si>
  <si>
    <t>14.04.2016</t>
  </si>
  <si>
    <t>22.12.2016</t>
  </si>
  <si>
    <t>2.5 Udvidelse Nærumgårdsvej 2</t>
  </si>
  <si>
    <t>I forbindelse med privat nybyggeri skal der opføres 12 boliger i 3 plan. De nye boliger medfører 27,6 PE der skal behandles på renseanlæg. Der skal i den forbindelse etableres ca. 180 m ny kloakledning.</t>
  </si>
  <si>
    <t>2.3 UV-anlæg</t>
  </si>
  <si>
    <t>Til ekstra sikkerhed for bakteriefattigt vand ved genåbningen af det renoverede Holte vandværk har vi indkøbt og installeret et UV-anlæg.</t>
  </si>
  <si>
    <t>Kommunalbestyrelsen har således alene godkendt, at I skal sikre høj for-syningssikkerhed, at I udarbejder egne indsatsplaner og at I skal sikre driften. Det fremgår derimod ikke af kommunalbestyrelsens godkendel-se, at I pålægges, at etablere UV-anlæg.</t>
  </si>
  <si>
    <t>2.3 Søparken</t>
  </si>
  <si>
    <t>Formål: At adskille regn- og spildevand, ved at lave separat ledningsnet for regn –og spildevand.</t>
  </si>
  <si>
    <t>2.3 Bassin Ellesletten</t>
  </si>
  <si>
    <t>Formål: At etablere et forsinkelsesbassin ved ElleslettenBaggrund: Kommunen ønsker at mindske aflastningerne af regn opblandet spildevand til Maglemoserenden. Eksisterende LAR – anlæg ved Holmebjerg og Ellesletten er evalueret, og der er behov for et forsinkelsesbassin for at reducere overløb til Maglemoserenden.</t>
  </si>
  <si>
    <t>Nul fejlkoblinger i kloaksystemet</t>
  </si>
  <si>
    <t>Aalborg Kommune har givet Aalborg Kloak A/S et pålæg om at opspore nuværende og undgå fremtidige fejlkoblinger i det separatkloakerede net.</t>
  </si>
  <si>
    <t>13.05.2016</t>
  </si>
  <si>
    <t>Martin Bitsch</t>
  </si>
  <si>
    <t>martin.bitsch@aalborg.dk</t>
  </si>
  <si>
    <t>2.5 Udvidelse Drabæk</t>
  </si>
  <si>
    <t>Formål: At sikre spildevandsanlæg til nybyggeri ved Drabæk, BlovstrødBaggrund: I forbindelse med nybyggeri på 300 nye boliger ved Drabæk skal der etableres 2000 meter nye kloakledninger</t>
  </si>
  <si>
    <t>2.3 Ledningsalder</t>
  </si>
  <si>
    <t>Redegørelse for målet: Vi har en gennemsnits ledningsalder på 47 år, hvorfor vi ser os nødsaget til at renovere mere for at undgå et uheldigt efterslæb, der kunne gå ud over forsyningssikkerheden.</t>
  </si>
  <si>
    <t>Aktiviteten skal falde uden for jeres ordinære drift.</t>
  </si>
  <si>
    <t>2.3 Enghave Park v. 190 - U4.02</t>
  </si>
  <si>
    <t>Med reference til Spildevandsplan 2013-2016, tillæg IV til Spildevandsplan 2013, ønskes vandkvaliteten forbedret i Kollerup å. Dette gøres ved at etableret et 77 m3 bassin før udløb U2.24 Kollerup å.</t>
  </si>
  <si>
    <t>2.5 Udvidelse Linde Allé - Byageren</t>
  </si>
  <si>
    <t>I forbindelse med privat nybyggeri skal der opføres 5 boligblokke i 3 plan. Spildevand fra de nye boliger medfører 69 PE der skal behandles på renseanlæg. Der skal i den forbindelse etableres ca. 250 m nye kloakledninger</t>
  </si>
  <si>
    <t>Miljømål Fredericia Spildevand og Energi A/S</t>
  </si>
  <si>
    <t>Reducere svovlbrintebelastning og etablere målerudstyr i ledningsnetReducere overløb og etablere målerudstyr i overløbsbygværkerMindske lugtgener fra renseanlægForbedre rensning af spildevand</t>
  </si>
  <si>
    <t>31.03.2016</t>
  </si>
  <si>
    <t>Claus Christoffersen</t>
  </si>
  <si>
    <t>cc@frse.dk</t>
  </si>
  <si>
    <t>Haderslev Spildevand a/s</t>
  </si>
  <si>
    <t>Stk. 9 - Tilbagebetaling af vejbidrag inklusiv renteomkostninger for 2007-2011</t>
  </si>
  <si>
    <t>Ansøgning om tillæg for tilbagebetaling af vejafvandingsbidrag 2008-2011</t>
  </si>
  <si>
    <t>Se beskrivels</t>
  </si>
  <si>
    <t>11.01.2017</t>
  </si>
  <si>
    <t>Accept af 2008 o 2009. Afvisning af 2010 og 2011</t>
  </si>
  <si>
    <t>Ole Balsby Lyhne</t>
  </si>
  <si>
    <t>obly@provas.dk</t>
  </si>
  <si>
    <t>2.5 Udvidelse Teglværkskvarteret</t>
  </si>
  <si>
    <t>Formål: At tilkoble 100 nye boliger til eksisterende system i forbindelse med byggemodning af Teglværkskvarteret.</t>
  </si>
  <si>
    <t>Aalborg Vand A/S</t>
  </si>
  <si>
    <t>Vandsamarbejde</t>
  </si>
  <si>
    <t>Forøget forsyningssikkerhed ved deltagelse i vandsamarbejdet.</t>
  </si>
  <si>
    <t>26.08.2016</t>
  </si>
  <si>
    <t>2.3 Rundforbi</t>
  </si>
  <si>
    <t>Formål: At reducere overløb til Kighanerenden ved etablering af et forsinkelsesbassin på 1300m2.Baggrund: Rudersdal kommune ønsker at forbedre vandkvaliteten, ved at reducere overløb fra udløb UE4100 til Kighanerenden. Kapaciteten af bassinet skal kunne håndtere at Rundforbi Renseanlæg forventes nedlagt i planperioden for projektet Undersøgelser og beregninger viser et behov for et lukket forsinkelsesbassin på 1300m2.</t>
  </si>
  <si>
    <t>Medfinansieringsprojekt Vorup Kær</t>
  </si>
  <si>
    <t>Randers Spildevand A/S skal finansiere et projekt hvor Randers Kommune vil etablere et bassin der ved ekstrem regn kan anvendes. Området skal samtidig fremstå som et rekreativt område som dog ikke finansieres af Randers Spildevand A/S.</t>
  </si>
  <si>
    <t>28.09.2016</t>
  </si>
  <si>
    <t>28.10.2016</t>
  </si>
  <si>
    <t>Martin Frydensberg</t>
  </si>
  <si>
    <t>mafr@randersspildevand.dk</t>
  </si>
  <si>
    <t>2.3 Ledningsrenovering</t>
  </si>
  <si>
    <t>Formål: At få indhentet efterslæb på ledningsrenovering.</t>
  </si>
  <si>
    <t>2.5 Vedbæk park</t>
  </si>
  <si>
    <t>Vandforsyning af 164 nye boliger på den tidligere forsvarskommando i Vedbæk.</t>
  </si>
  <si>
    <t>2.5 Mose Anders Vej - Sørupgård</t>
  </si>
  <si>
    <t>Formål: At etablere ca. 11 husstandspumpestationer samt en ca. 1000 m trykledning samt tinglyse rettigheden til at servicer eksisterende husstandspumper mm.</t>
  </si>
  <si>
    <t>Alternativt klimatilpasningsprojekt for Storå, Holstebro Kommune</t>
  </si>
  <si>
    <t>Opdæmning af Storå i Holstebro Kommune for at imødekomme oversvømmelser af Holstebro midtby</t>
  </si>
  <si>
    <t>11.04.2016</t>
  </si>
  <si>
    <t>13.09.2016</t>
  </si>
  <si>
    <t>Jette Fleng Christensen</t>
  </si>
  <si>
    <t>jfj@vestforsyning.dk</t>
  </si>
  <si>
    <t>2.5 Nærumgårdsvej 2</t>
  </si>
  <si>
    <t>Vandforsyning af 12 rækkehuse på Nærumgårdsvej 2</t>
  </si>
  <si>
    <t>2.3 Regnvand til Søgrøften</t>
  </si>
  <si>
    <t>Formålet med projektet er, at lede separat regnvand, som i dag ledes til rensning på Lillerød Renseanlæg, ud i Kollerød Å via det spildevandstekniske anlæg Søgrøften. Ved at udlede regnvandet i åen opnås en bedre rensning på renseanlægget og der sker færre og mindre overløb af urenset fællesvand. Dvs. projektet vil forbedre miljøet i Kollerød Å og gøre driften af Lillerød Renseanlæg billigere og bedre.  Projektet indfrier samtidig et mål i henhold til vandhandleplanerne.</t>
  </si>
  <si>
    <t>2.3 Ekstra vandværk</t>
  </si>
  <si>
    <t>Der har altid været et ønske om en høj grad af forsyningssikkerhed med 3 vandværker i først Søllerød Kommune, derefter (fra 2007) i samme forsyningsområde i Rudersdal Kommune, selv om Rudersdal Forsyning A/S kunne klare forsyningen med 2 vandværker.</t>
  </si>
  <si>
    <t>Det er på baggrund af jeres oplysninger vores vurdering, at kommunal-bestyrelsens godkendelse er for generel, og I er derved ikke kommunalt pålagt at etablere et nyt vandværk.</t>
  </si>
  <si>
    <t>Nej - Jeg har endnu ikke ansøgt, men ønsker adgang til databasen og indberetter ansøgninger så snart de er søgt. (Undersøgelsen afsluttes).</t>
  </si>
  <si>
    <t>Forhåndsgodkendelse: Grundvandsbeskyttelse</t>
  </si>
  <si>
    <t>Aarhus Vand A/S har tidligere fået godkendt grundvandsbeskyttelse som et miljø- og servicemål. Denne ansøgning følger således § 11, stk. 1 i bekendtgørelsen om økonomiske rammer vedrørende merom-kostninger til et godkendt mål. Under tillæg fremgår det af Forsyningssekretariatets vejledning om indbe-retning til økonomiske rammer, afsnit 2.3.2, at det er muligt at opnå tillæg til meromkostninger til eksiste-rende (miljø- og service)mål.
Af Vandforsyningsplanen 2016-2023 fremgår: ”Aarhus Kommune ønsker også fremover at være selvfor-synende med drikkevand uanset den fortsatte befolkningstilvækst. En sikker vandforsyning med høj sundheds- og miljømæssig kvalitet, stor forsyningssikkerhed, effektiv og gennemsigtig drift baseret på rent grundvand prioriteres derfor højt. Grundvandsbeskyttelse er sammen med vandforsyningernes kvali-tetsledelse og tilpasning til klimaændringer ligeledes vigtige indsatser”.</t>
  </si>
  <si>
    <t>17.05.2017</t>
  </si>
  <si>
    <t>Søren Larsen</t>
  </si>
  <si>
    <t>sla@aarhusvand.dk</t>
  </si>
  <si>
    <t>Forhåndsgodkendelse: Udvidelse af forsyningsområdet</t>
  </si>
  <si>
    <t>I 2017 vil der ske en udvidelse af Aarhus Vand A/S’ nuværende forsyningsområde. Aarhus Vand A/S er jf. Bekendtgørelse af lov om vandforsyning m.v. §§ 14 og 45 forpligtet til at forsyne ejendomme indenfor forsyningsområdet fastsat i den kommunalt udarbejdede vandforsyningsplan. Udvidelsen består af byg-gemodninger og byomdannelser. Omkostningerne hertil består af anlægsomkostninger i forbindelse med etablering af det nye forsyningsnet. Der er ligeledes finansielle omkostninger i forbindelse med finansie-ring af aktiverne samt afledte driftsomkostninger som følge af udvidelsen af forsyningsområdet.</t>
  </si>
  <si>
    <t>13.06.2017</t>
  </si>
  <si>
    <t>Afventer svar fra Forsyningssekretariatet</t>
  </si>
  <si>
    <t>Forhåndsgodkendelse: Omlægning</t>
  </si>
  <si>
    <t>Aarhus Vand A/S er blevet påbudt at foretage en omlægning af forsyningsnettet i forbindelse med en række infrastrukturprojekter. En liste over disse projekter er vedhæftet denne ansøgning. Ansøgningen følger således § 11, stk. 2 i bekendtgørelsen om økonomiske rammer vedrørende flytning af forsyningsledninger.</t>
  </si>
  <si>
    <t>Omlægning</t>
  </si>
  <si>
    <t>Forhåndsgodkendelse: Adskillelse</t>
  </si>
  <si>
    <t>At have regn- og spildevand adskilt har en række fordele i forhold til det oprindelige fælleskloaksystem, som fremgår af Spildevandsplanerne. I Spildevandsplanen 2010-2012 blev det derfor vedtaget at adskille regn- og spildevand i alle de fælleskloakerede områder i kommunen. Den langsigtede strategi er, jævnfør gældende spildevandsplan, at hele Aarhus Kommune i 2085 har adskilte afløbssystemer.</t>
  </si>
  <si>
    <t>14.06.2017</t>
  </si>
  <si>
    <t>I 2017 vil der ske en udvidelse af Aarhus Vand A/S’ forsyningsområde. Aarhus Vand A/S er jf. Bekendt-gørelse af lov om miljøbeskyttelse § 32b, forpligtet til at forsyne ejendomme indenfor kloakeringsområ-der fastsat i spildevandsplanen. Udvidelsen består af byggemodninger, byomdannelser og kloakering af hidtil ikke-kloakerede områder; eksempelvis kolonihaver. Omkostningerne hertil består af anlægsomkost-ninger i forbindelse med etablering af det nye forsyningsnet. Der er ligeledes finansielle omkostninger i forbindelse med finansiering af aktiverne samt afledte driftsomkostninger som følge af udvidelsen af forsyningsområdet.</t>
  </si>
  <si>
    <t>30.05.2017</t>
  </si>
  <si>
    <t>Forhåndsgodkendelse: Klimatilpasning</t>
  </si>
  <si>
    <t>Aarhus Vand A/S har tidligere fået godkendt klimatilpasning som et miljø- og servicemål. Denne ansøg-ning følger således § 11, stk. 1 i bekendtgørelsen om økonomiske rammer vedrørende meromkostninger til et godkendt mål. Under tillæg fremgår det af Forsyningssekretariatets vejledning om indberetning til økonomiske rammer, afsnit 2.3.2, at det er muligt at opnå tillæg til meromkostninger til eksisterende (mil-jø- og service)mål.</t>
  </si>
  <si>
    <t>Forsyningssekretariatet har fremsendt uddybende spørgsmål</t>
  </si>
  <si>
    <t>Forhåndsgodkendelse: Forvaltning af klimatilpasning</t>
  </si>
  <si>
    <t>Målet omfatter udvikling og etablering af klimaunderstøttende tiltag, herunder i form af bidrag med data, analyser og løsningsforlag. Disse tiltag omfatter blandt andet koordinering og projektdeltagelse, udvikling, etablering og vedligeholdelse af hydrauliske modeller samt sparring med Aarhus Kommune for at sikre optimal håndtering af regnvand.</t>
  </si>
  <si>
    <t>05.12.2016</t>
  </si>
  <si>
    <t>31.05.2017</t>
  </si>
  <si>
    <t>Gæsteprincip - flytning af ledning</t>
  </si>
  <si>
    <t>Ikast-Brande Spildevand er påbudt at flytte ledning på privat grund. Ledningen lå efter gæsteprincippet, og der er ikke tidligere betalt erstatning.</t>
  </si>
  <si>
    <t>11.04.2017</t>
  </si>
  <si>
    <t>Tilbagebetaling vejbidrag</t>
  </si>
  <si>
    <t>Ikast-Brande Kommune har krævet tilbagebetaling af vejbidrag for årene 2011 - 2013. Ansøgt om tillæg for 1/3 af tilbagebetalingskravet.</t>
  </si>
  <si>
    <t>Vejbidrag</t>
  </si>
  <si>
    <t>Forhåndsgodkendelse af tillæg - Bogfinkevej Haderslev</t>
  </si>
  <si>
    <t>Behov for større lednings dimensioner og udskiftning af ledninger med mindre rørbassiner (del af større pulje, som samlet når over 500.000 kr. i samlede årlige omkostninger).</t>
  </si>
  <si>
    <t>11.10.2017</t>
  </si>
  <si>
    <t>I nov. 2017 anmodede Forsyningssekretariatet om yderligere oplysninger. 
Afventer endeligt svar fra Forsyningssekretariatet. Afvist, frist for indsendelse saf høringssvar d. 5. april 2018. D. 5. april 2018 indsendt høringssvar.</t>
  </si>
  <si>
    <t>15.03.2018</t>
  </si>
  <si>
    <t xml:space="preserve">Målet ligger inden for jeres ordinære drift, hvorfor der ikke kan opnås forhåndsgod-kendelse til målet. Samt at tillægget ikke overstiger væsentlighedsgrænsen. </t>
  </si>
  <si>
    <t>Marlene Fuglsang Hansen</t>
  </si>
  <si>
    <t>mfha@provas.dk</t>
  </si>
  <si>
    <t>Forhåndsgodkendelse af tillæg - Aastrupvej/Lindedal</t>
  </si>
  <si>
    <t>14.12.2017</t>
  </si>
  <si>
    <t>Afvist, frist for indsendelse af høringssvar d. 5. april 2018. D. 5. april indsendt høringssvar.</t>
  </si>
  <si>
    <t>Forhåndsgodkendelse af tillæg - Ny Erlevvej</t>
  </si>
  <si>
    <t>04.01.2018</t>
  </si>
  <si>
    <t>Afvist, frist for indsendelse af høringssvar d. 5. april 2018. D. 5. april 2018 indsenddt høringssvar.</t>
  </si>
  <si>
    <t>Målet ligger inden for jeres ordinære drift, hvorfor der ikke kan opnås forhåndsgod-kendelse til målet. Samt at tillægget ikke overstiger væsentlighedsgrænsen.</t>
  </si>
  <si>
    <t>Forhåndsgodkendelse af tillæg - Aarøsundvej og Sønderhaven</t>
  </si>
  <si>
    <t>Afvist, frist for indsendelse af høringssvar d. 5. april 2018. D. 5.april 2018 indsendt høringssvar.</t>
  </si>
  <si>
    <t>Forhåndsgodkendelse af tillæg - Over Jerstal - Vojens</t>
  </si>
  <si>
    <t>Spildevand fra Over Jerstal skal overpumpes til Vojens Renseanlæg, da Over Jerstal Renseanlæg har problemer med at overholde udledningskrav. Derfor udføres ny transportledning fra Over Jerstal til Vojens samt opførsel af ny pumpestation i Over Jerstal.</t>
  </si>
  <si>
    <t>19.04.2018</t>
  </si>
  <si>
    <t>Afventer svar fra Forsyningssekretariatet. D. 19.04.18 modtaget yderligere spørgsmål til ansøgning. D. 03.05.18 fremsendte Provas svar på spørgsmål til Forsyningssekretariatet. Afventer svar. D. 21.11.18 - trukket ansøgningen tilbage pga. ændring af projekt.</t>
  </si>
  <si>
    <t>Forhåndsgodkendelse af tillæg - Tiset Pumpestation</t>
  </si>
  <si>
    <t>Ny pumpestation i Tiset til overpumpning af spildevand fra Højrup, Arnum og Tiset til Gram Renseanlæg.</t>
  </si>
  <si>
    <t>28.05.2018</t>
  </si>
  <si>
    <t>Haderslev Vand a/s</t>
  </si>
  <si>
    <t>Ansøgning om tillæg til omlægning af vandledning i Simmersted.</t>
  </si>
  <si>
    <t>Flytning af vandledning efter gæsteprincippet, pga. udvidelse af vej med cykelsti i begge sider.</t>
  </si>
  <si>
    <t>15.04.2018</t>
  </si>
  <si>
    <t>Forhåndsgodkendelse af tillæg - Omkørselsvejen/Chr.X's</t>
  </si>
  <si>
    <t>Flytning af vandledning efter gæsteprincippet, pga. etablering af rundkørsel  og tunneller til cykelstier.</t>
  </si>
  <si>
    <t>12.06.2018</t>
  </si>
  <si>
    <t>Indsæt selskabsnavn</t>
  </si>
  <si>
    <t>Vandselskab</t>
  </si>
  <si>
    <t>Miljø- og Servicemål</t>
  </si>
  <si>
    <t>Godkendt?</t>
  </si>
  <si>
    <t>Beskrivelse og begrundelse</t>
  </si>
  <si>
    <t>Afløb Ballerup</t>
  </si>
  <si>
    <t>Ingen indberettede mål</t>
  </si>
  <si>
    <t>Allerød Spildevand</t>
  </si>
  <si>
    <t>Arbejder ved Rørmosen</t>
  </si>
  <si>
    <t>Ja</t>
  </si>
  <si>
    <t>GODKENDT I 2013: Målet er efter det oplyste fastsat af Allerød Kommune. Som dokumentation for målet har selskabet indsendt Allerød Byråds beslutninger af 16. december 2009, 29. april 2010 og 27. maj 2010 samt tillæg til spildevandsplan 2008 vedrørende serviceniveau for oversvømmelser, udbygning af renseanlæg, kloakering i det åbne land og slamhåndtering fra december 2010.
Ifølge det indsendte går målet ud på at klimasikre Rørmosen mod oversvømmelser.
Det fremgår af byrådsbeslutningerne, at dette skal ske ved etablering af et bassin på 20.000 m3 ved Rørmosen. Selskabet har færdigetableret bassinet i 2012. Baggrunden for beslutningen om etablering af bassinet er tillægget til spildevandsplanen, hvoraf det fremgår, at kommunen har vedtaget et udvidet serviceniveau vedrørende oversvømmelser. Det fremgår af tillægget, at selskabet skal finde løsninger, således at kloaksystemet kan klare en belastning svarende til en 25 års regnhændelse, der hvor der er risiko for oversvømmelse af sokkelkote. De budgetterede driftsomkostninger skal efter det oplyste gå til pleje af arealet ved Rørmosen, herunder oprensning for uvedkommende materiale, monitering af boringer og udarbejdelse af logbog.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26.270 kr. medgår til opnåelse af et servicemål, idet der er tale om et nyt mål, som er fastsat af Allerød Kommune.</t>
  </si>
  <si>
    <t>Forbrugerindflydelse</t>
  </si>
  <si>
    <t>Målet er indberettet til benchmarking 2015 og efterfølgende henvist til behandling som muligt miljø- og servicemål. Indberetningen vedrører ifølge selskabet omkostninger til afholdelse af forbrugervalg, herunder omkostninger til internetafstemning. Selskabet har som dokumentation for målet har selskabet indsendt en opgørelse over selskabets omkostninger til afholdelse af forbrugervalg i 2013. Endvidere har selskabet indsendt referat fra selskabets bestyrelse af den 3. juni 2013.Ifølge opgørelsen vedrører omkostningerne annoncering, rådgivning, juridisk bistand og løn til dækning af selskabets egen sagsbehandling. Der er ifølge opgørelsen ikke afholdt omkostninger til internetafstemninger som anført i indberetningen. Af bestyrelsesmødereferatet fremgår det, at bestyrelsen har besluttet at vedtage forslag til valgregulativ, hvoraf det fremgår, at forbrugervalget skal gennemføres elektronisk og uden mulighed for at brevstemme. Det følger af § 3 i bekendtgørelsen om driftsomkostninger til gennemførelse af miljømål og servicemål, at der ved servicemål forstås særlige aktiviteter, der giver en udvidet service for den enkelte forbruger eller en samfundsmæssig gevinst. Endvidere følger det af § 3, stk. 2, at denne særlige aktivitet skal være udført i forbindelse med håndtering af drikkevand eller spildevand. Det følger af bekendtgørelsen om forbrugerindflydelse i vandselskaber § 5, stk. 1, at selskabets vedtægter skal indeholde en bestemmelse om, hvordan valg af forbrugerrepræsentanter skal gennemføres. Det følger videre af § 5, stk. 2, at selskabets vedtægter eller valgregulativ som minimum skal fastsætte, hvorledes valget gennemføres.Endelig følger det af § 5, stk. 3, i bekendtgørelsen at: ”Information om valg kan ske digitalt eller på tryk, ved annoncering, ved brev, ved en kombination heraf eller på anden måde, der sikrer, at vandselskabets forbrugere får information om valget.” (Forsyningssekretariatets understregning).Bekendtgørelsen om forbrugerindflydelse fastsætter således i § 5, stk. 3, et minimumskrav for, hvorledes information om valget kan foretages.Heraf fremgår det blandt andet, at dette kan ske ved annoncering. På baggrund heraf er det Forsyningssekretariatets vurdering, at omkostninger til annoncering af valget ikke kan anses som en særlig aktivitet, idet dette er fastsat som et minimumskrav i bekendtgørelsen. På baggrund heraf kan selskabet ikke opnå tillæg for omkostningerne til annoncering.Endvidere er det Forsyningssekretariatets vurdering, at selskabets eget tidsforbrug ikke kan anses som en særlig aktivitet, idet det ikke medfører en udvidet service for forbrugerne. Dette er begrundet i, at selskabet ved bekendtgørelsen er blevet pålagt at gennemføre valget og således ville have omkostninger hertil uanset valgformen. Der er derfor ikke tale om en særlig aktivitet med en udvidet service for den enkelte forbruger.For så vidt angår omkostningerne til rådgivning, er det Forsyningssekretariatets vurdering, at disse vedrører ændringen af vedtægterne og udarbejdelsen af valgregulativet. Det er ligeledes her Forsyningssekretariatets vurdering, at omkostningerne hertil ikke giver forbrugerne en udvidet service, idet det følger af bekendtgørelsen, at selskabet skal ændre og udarbejde disse. For så vidt angår selskabets forventede omkostninger til gennemførelse af elektronisk valg, er det Forsyningssekretariatets vurdering, at selskabets herved vil gennemføre en mere brugervenlig valgform ved at gennemføre valget elektronisk. Efter Forsyningssekretariatets vurdering kan omkostningerne til gennemførelse af elektronisk valg anses som driftsomkostninger til opnåelse af et servicemål, idet selskabet har gennemført en mere brugervenlig valgform ved at afholde valget elektronisk.Selskabet har i forbindelse med indberetningen dog ikke oplyst selskabets forventede budgetterede driftsomkostninger til selve gennemførelsen af det elektroniske forbrugervalg. Såfremt selskabet i høringssvaret indberetter de forventede omkostninger hertil, vil der kunne gives tillæg for disse, idet der er tale om et nyt servicemål, som er fastsat af selskabets bestyrelse. Selskabet har i mail af 8. oktober 2014 oplyst, at selskabet ikke forventer at have omkostninger til målet i 2015, idet forbrugervalget alene afholdes hvert 4. år. På denne baggrund modtager selskabet et tillæg på 0 kr.</t>
  </si>
  <si>
    <t>Almtoft-Kjellerup Vandværk</t>
  </si>
  <si>
    <t>Andelsvandværket Helle Vest</t>
  </si>
  <si>
    <t>AquaDjurs Spildevand</t>
  </si>
  <si>
    <t>Deponering af slam</t>
  </si>
  <si>
    <t>GODKENDT I 2014: Målet er efter det oplyste fastsat statsligt. Efter Forsyningssekretariatets vurdering kan omkostninger til den indberettede aktivitet anses som driftsomkostninger til opnåelse af et miljømål, forudsat at de nødvendige betingelser er opfyldt. Forsyningssekretariatet fandt ved fastsættelsen af prisloftet for 2012 og 2013, at det indsendte materiale fyldestgørende dokumenterede, at de indberettede driftsomkostninger medgik til opnåelse af et miljømål, idet der er tale om et nyt mål, som er fastsat statsligt/kommunalt. Forsyningssekretariatet finder på baggrund heraf ligeledes grundlag for at tildele et tillæg til prisloftet for 2014 herfor på 800.000. Det samlede tillæg for driftsomkostninger til miljø- og servicemål er derfor på 800.000 kr.</t>
  </si>
  <si>
    <t>AquaDjurs Vand</t>
  </si>
  <si>
    <t>Drikkevandsbeskyttelse
/etablering af kildeplads</t>
  </si>
  <si>
    <t>GODKENDT I 2014: Målet er efter det oplyste fastsat af Miljøministeriet. Som dokumentation for målet har selskabet indsendt notat om etablering af nyt vandvæk med tilhørende kildeplads af 9. januar 2013 fra NIRAS, notat om drikkevandsbeskyttelse af 14. maj 2013 fra selskabet, samt notat om vandforsyningsplan 2011 – 2017 fra Norddjurs Kommune af 2. juli 2013. Det fremgår af det indsendte, at der i vandforsyningsplanen er fastsat mål og retningslinjer for drikkevandsforsyningen og grundvandsbeskyttelsen i Norddjurs Kommune. Vandforsyningsplanen foreskriver blandt andet, at nye boringer til almen vandforsyning i videst muligt omfang bør etableres inden for de udlagte særlige drikkevandsområder (OSD), og at vandforsyningen, i det omfang det er hensigtsmæssigt, skal bygge på en decentral struktur. Med afsæt i vandforsyningsplanen har selskabet, Norddjurs Kommune og en række vandværker taget initiativ til etablering af en arbejdsgruppe, der skal afdække mulighederne for etablering af en fælles ny kildeplads beliggende i det udpegede OSD-område omkring Løvenholmskoven. Kildepladsen skal erstatte de eksisterende bynære vandboringer og dermed udgøre grundstammen i et nyt centralt vandværk. Selskabet oplyser, at en sådan central kildeplads vil skulle ejes delvist af selskabet og de private vandværker. Efter Forsyningssekretariatets vurdering i det fremsendte udkast til nærværende afgørelse skulle de indberettede omkostninger anses som omkostninger til forundersøgelser og projektering i forbindelse med etableringen af et nyt anlægsaktiv. Dette fordi selskabet efter det oplyste skal undersøge mulighederne for at etablere en ny central kildeplads, som selskabet skal eje en forholdsmæssig andel af. Selskabet har i sit høringssvar af 29. august 2013 anført, at det ikke er enigt i ovenstående betragtning. Selskabet har i den forbindelse indsendt notat af 28. august 2013. I notatet oplyser selskabet, at selskabets nuværende vandforsyningsstruktur består af fire vandværker og omkring 100 km forsyningsnet og fuldt ud lever op til de gældende krav og vejledninger. Selskabet anfører, at Norddjurs Kommune med sin vandforsyningsplan for 2011-2017 initierer igangsætning af et udredningsprojekt med henblik på afdækning af muligheder for etablering af et nyt centralt vandværk i den vestlige del af kommunen, hvilket efter selskabets mening må betragtes som en særlig aktivitet. Idet en ændret forsyningsstruktur baseret på et centralt vandværk med tilhørende kildeplads blandt andet ville kunne resultere i en større sikkerhed i forhold til forureninger til gavn for folkesundheden mv., mener selskabet, at der bør tildeles tillæg til prisloftet herfor. Forsyningssekretariatet er enigt i, at der ud fra selskabets redegørelse er tale om en særlig aktivitet i forhold til selskabets normale driftsopgaver og opretholdelsen af den almindelige forsyningssikkerhed.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Det fremgår af Naturstyrelsens vejledning til bekendtgørelsen, at et miljø- eller servicemål skal være så konkret formuleret, at det er entydigt, hvem der skal udføre aktiviteten og tidshorisonten herfor. Selskabet har som dokumentation for målets fastsættelse indsendt notat med relevante henvisninger til kommunens vandforsyningsplan for 2011-2017 og diverse bilag til planen. Et af de indsendte bilag til vandforsyningsplanen er kommunens bilag med tidsfølgeplan og oversigt over aktiviteter, som selskabet og de øvri-ge almene vandværker skal iværksætte i planperioden. Af aktivitetsplanen i bilaget fremgår, at selskabet skal undersøge muligheden for at etablere en supplerende boring på en ny kildeplads, eventuelt ved Løvenholmskoven syd for den eksisterende kildeplads. Forsyningssekretariatet antager, at der heri ligger, at selskabet skal deltage i et udredningsprojekt om etablering af en ny fælles kildeplads. Idet dette lægges til grund, finder Forsyningssekretariatet, at der er tale om et tilstrækkeligt konkretiseret miljømål, hvoraf det fremgår, hvad selskabet skal udføre af aktiviteter for at opfylde målet. På baggrund af det indberettede anser Forsyningssekretariatet det for dokumenteret, at omkostningerne på 250.000 kr. medgår til opnåelse af et miljømål, idet der er tale om et nyt mål, som er fastsat af Norddjurs Kommune. Det samlede tillæg for driftsomkostninger til miljø- og servicemål er derfor på 250.000 kr.</t>
  </si>
  <si>
    <t>Kvalitetssikringssystem</t>
  </si>
  <si>
    <t>De budgetterede driftsomkostninger til kvalitetssikring som mål er som oplyst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kvalitetssikringssystem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 kr. medgår til opnåelse af et miljømål, idet der er tale om et nyt mål, som er fastsat af staten.</t>
  </si>
  <si>
    <t>Arwos Spildevand</t>
  </si>
  <si>
    <t>Arwos Vand</t>
  </si>
  <si>
    <t>Asnæs Vandværk</t>
  </si>
  <si>
    <t>Assens Rensning</t>
  </si>
  <si>
    <t>Assens Spildevand</t>
  </si>
  <si>
    <t>Registrering af ledningsnet</t>
  </si>
  <si>
    <t>GODKENDT I 2013: Målet er efter det oplyste fastsat af Assens Kommune. Som dokumentation for målet har selskabet indsendt en redegørelse for målet og heri henvist til Spildevandsplan 2010-2014 for Assens Kommune, som blev vedtaget den 29. september 2010. Det fremgår af spildevandsplanen, at Assens Kommune har vedtaget nye minimumskrav for forekomsten af opstuvning til terræn. Der må således ikke ske oversvømmelser til terræn oftere end hvert 10. år, for så vidt angår fælleskloakerede bolig- og erhvervsområder, og hvert 5. år for så vidt angår separatkloakerede bolig- og erhvervsområder. De budgetterede driftsomkostninger skal efter det oplyste gå til opmåling af kloaksystemet, herunder databearbejdning og kloak-tv.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de budgetterede omkostninger medgår til opnåelse af et servicemål, idet der er tale om et nyt mål, som er fastsat af Assens Kommune. Det samlede tillæg for driftsomkostninger til miljø- og servicemål er derfor på 3.000.000 kr.</t>
  </si>
  <si>
    <t>stevns</t>
  </si>
  <si>
    <t>Indsats mod svovlbrinte</t>
  </si>
  <si>
    <t>Målet er efter det oplyste fastsat af selskabets bestyrelse. Som dokumentation har selskabet indsendt referat fra bestyrelsesmødet den 27. februar 2014. Det fremgår af referatet, at selskabets separatkloakering og etablering af lange trykledninger i det åbne land har medført længere opholdstider i kloaknettet, der giver grobund for svovlbrintedannelse. Beslutningen om svovlbrintebekæmpelse er taget både af hensyn til de lugtgener borgerne måtte få og af hensyn til selskabets medarbejdere. For at sikre en god svovlbrintebekæmpelse anvender selskabet svovlbrintemålere, kul- og lavefiltre og kemikaliedoseringsanlæg.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Efter Forsyningssekretariatets vurdering kan de omkostninger, der afholdes for at reducere borgernes lugtgener, anses som driftsomkostninger til opnåelse af et servicemål, forudsat at de nødvendige betingelser er opfyldt. Omkostninger, der afholdes af hensyn til selskabets medarbejdere, kan derimod ikke anses som driftsomkostninger til opnåelse af et servicemål, idet det ikke giver en udvidet service for den enkelte forbruger eller udgør en samfundsmæssig gevinst. Det fremgår, at selskabsbestyrelsens begrundelse for beslutningen om svovlbrintebekæmpelsen er at mindske generne for både forbrugerne og selskabets medarbejdere. På den baggrund er det Forsyningssekretariatets vurdering, at der må foretages en fordeling af de budgetterede driftsomkostninger, der afspejler, at både forbrugere og medarbejdere får reduceret generne ved svovlbrinten i ledningsnettet. Selskabet er blevet opfordret til at begrunde fordelingen af omkostningerne på dette grundlag, men har svaret, at indsatsen efter selskabets opfattelse kun er målrettet Assens Kommunes borgere, og at den positive effekt for medarbejderne kun er en afledt virkning. Selskabet har således ikke bidraget med forslag til en forholdsmæssig fordeling af omkostningerne. Forsyningssekretariatet vurderer imidlertid på grundlag af den indsendte dokumentation for beslutningen om det nye servicemål, at der kun kan gives tillæg til den forholdsmæssige andel af driftsomkostningerne til bekæmpelse af svovlbrinte, der svarer til den udvidede service, som aktiviteten udgør for forbrugerne. Den anvendte fordelingsnøgle er begrundet med, at det af det indsendte grundlag for selskabsbestyrelsens beslutning fremgår, at ”..svovlbrinte skal bekæmpes både af hensyn til de gener borgerne måtte få, og af hensyn til selskabets medarbejdere.” På baggrund af selskabets efterfølgende begrundelse for den nye aktivitet, vil Forsyningssekretariatet lade dette afspejle i den anvendte fordelingsnøgle, således at der skønsmæssigt gives et tillæg til dette servicemål svarende til tre fjerdedele af de indberettede budgetterede driftsomkostninger hertil. Den resterende fjerdedel af driftsomkostningerne skønnes at skulle henføres til selskabets almindelige drift for at opnå de fordele, som svovlbrintebekæmpelsen medfører for selskabets medarbejdere. På baggrund af det indberettede finder Forsyningssekretariatet det således dokumenteret, at skønsmæssigt tre fjerdedele af de budgetterede driftsomkostningerne til svovbrintebekæmpelse, svarende til 187.500 kr., medgår til opnåelse af et servicemål, idet der er tale om et nyt mål, der er fastsat af selskabets bestyrelse.</t>
  </si>
  <si>
    <t>Målet er efter det oplyste besluttet af selskabets bestyrelse. Som dokumentation herfor har selskabet indsendt referat fra bestyrelsesmødet den 27. februar 2014, hvoraf bestyrelsens beslutning fremgår. Det fremgår af referatet, at der skal indledes en aktiv bekæmpelse af rotter i kloaksystemet, der for deles vedkommende er nedslidt. Bekæmpelsen sker ved hjælp af fælder og indberetningen vedrører driften af disse.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som nævnt i bekendtgørelsen, forudsat at de nødvendige betingelser er opfyldt. Det bemærkes i denne forbindelse, at der alene kan gives tillæg for de meromkostninger til rottebekæmpelsen, der ligger udover hvad selskabet normalt har foretaget af rottebekæmpelse. Dette forudsættes at være tilfældet for de indberettede aktiviteter. På baggrund af det indberettede anser Forsyningssekretariatet det for dokumenteret, at omkostningerne på 80.640 kr. medgår til opnåelse af et servicemål, idet der er tale om et nyt mål, som er fastsat af selskabets bestyrelse.</t>
  </si>
  <si>
    <t>SMS-Service</t>
  </si>
  <si>
    <t>Målet er efter det oplyste fastsat af selskabets bestyrelse. Som dokumentation herfor har selskabet indsendt referat fra bestyrelsesmødet den 27. februar 2014. Af referatet fremgår det, at bestyrelsen har godkendt, at selskabet investerer i et SMS-system som servicemål, der kan sikre hurtig kommunikation ud til brugerne.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15.000 kr. medgår til opnåelse af et servicemål, idet der er tale om et nyt mål, som er fastsat af selskabets bestyrelse.</t>
  </si>
  <si>
    <t>Assens Vandværk</t>
  </si>
  <si>
    <t>SMS-varsling</t>
  </si>
  <si>
    <t>Målet er efter det oplyste fastsat af selskabets bestyrelse. Som dokumentation for målet har selskabet indsendt et referat af bestyrelsesmødet den 27. februar 2014.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</si>
  <si>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ISO-certificering</t>
  </si>
  <si>
    <t>Målet er efter det oplyste fastsat af selskabets bestyrelse. Som dokumentation for målet har selskabet indsendt et referat af bestyrelsesmødet den 27. februar 2014. Heraf fremgår det, at certificeringen er ”Ledelsessystem for fødevaresikkerhed – krav til organisationer, der er aktive i fødevarekæden.”, og er en service som selskabet gerne vil yde de fødevarevirksomheder, der ligger indenfor selskabets forsyningsområde.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</si>
  <si>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Forbedret analyseprogram</t>
  </si>
  <si>
    <t>Målet er efter det oplyste fastsat af selskabets bestyrelse. Som dokumentation for målet har selskabet indsendt et referat af bestyrelsesmødet den 27. februar 2014. Heraf fremgår det, at selskabet, som følge af indførelsen af DDS og ISO, har besluttet at øge antallet af vandprøveanalyser udover det fastsatte lovkrav for at sikre forbrugerne en bedre vandkvalitet.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</si>
  <si>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Optimering af kildeplads</t>
  </si>
  <si>
    <t>Målet er efter det oplyste fastsat af selskabets bestyrelse og Assens Kommune. Som dokumentation for målet har selskabet indsendt Assens Kommunes ejerstrategi, Assens Kommunes Energi- og Handlingsplan 2013-2015 samt beslutning fra sidste bestyrelsesmøde. Det fremgår af ejerstrategien, at selskabet skal understøtte Assens Kommunes klima- og miljømæssige profil, samt at kommunen forventer, at selskabet deltager aktivt i kommunens projekter herom. Det fremgår videre af kommunens Energi- og Handelingsplan, at kommunen i 2015 vil reducere sin CO2-udledning med 25 % i forhold til 2008, og i 2029 vil have en kommunal CO2-neutral drift. Af referatet fra bestyrelsesmøde fremgår det, at selskabet allerede har re-duceret CO2-udledningen med 54 %. Videre fremgår det, at selskabet for at reducere udledningen yderligere, vil udføre en kildepladsanalyse og opstille en kildepladsmodel, for at undersøge mulighederne for yderligere energioptimering.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Assens Kommune</t>
  </si>
  <si>
    <t>Dokumenteret Drikkevandssikkerhed (DDS)</t>
  </si>
  <si>
    <t>GODKENDT I 2014: Målet er efter det oplyste fastsat af selskabets bestyrelse den 6. juni 2013. Målet er endvidere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140.000 kr. medgår til opnåelse af et miljømål, idet der er tale om et nyt mål, som er fastsat af staten. Det samlede tillæg for driftsomkostninger til miljø- og servicemål er derfor på 140.000 kr.</t>
  </si>
  <si>
    <t>Aulum Vandværk</t>
  </si>
  <si>
    <t>Baunehøj Vandværk</t>
  </si>
  <si>
    <t>Billund Drikkevand</t>
  </si>
  <si>
    <t>Billund Spildevand</t>
  </si>
  <si>
    <t>Biofos Lynettefællesskabet</t>
  </si>
  <si>
    <t>Genanvendelse af aske</t>
  </si>
  <si>
    <t>GODKENDT I 2014: Målet er efter det oplyste fastsat statsligt. Selskabet har som dokumentation for målet indsendt notat af 10. april 2013 indeholdende beskrivelse af aktiviteterne samt henvisning til bekendtgørelse nr. 1309 af 18. december 2012 om affald (affaldsbekendtgørelsen). Selskabet oplyser, at selskabet på renseanlægget Lynetten driver et affaldsforbrændingsanlæg, hvor der sker forbrænding af det slam, som fjernes fra spildevandet efter udrådning, centrifugering og fortørring. Restproduktet fra denne proces er aske, som i renseanlægget opdeles i to fraktioner, hvoraf den overvejende del kan genanvendes eller deponeres i renseanlæggets askedepot. En del af denne mængde aftages af Rockwool, hvor asken indgår i produktionen af isoleringsmateriale. Den del af asken, der ikke aftages af Rockwool, deponeres i stedet i selskabets depot. Den anden fraktion af asken indeholder tungmetaller og må derfor ikke deponeres, hvorfor asken skal bortskaffes til udlandet, idet der ikke i Danmark findes faciliteter, der kan håndtere denne askefraktion.Selskabet henviser til affaldsbekendtgørelsen nr. 1309 af 18. december 2012, hvorefter kommunalbestyrelsen skal afgøre, om et givent stof eller genstand er affald, samt om det blandt andet er deponeringsegnet efter reglerne i bekendtgørelsen. Det er således kommunalbestyrelsen, der træffer afgørelse om affaldets klassificering. Selskabet henviser videre til bekendtgørelsens § 12, hvorefter affalds-håndteringen skal ske i overensstemmelse med et affaldshierarki, der er således: 1. Forberedelse med henblik på genbrug - 2. Genanvendelse - 3. Anden nyttiggørelse - 4. Bortskaffelse.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at der eventuelt ville kunne være tale om særlige aktiviteter til gavn for miljøet, når selskabet genanvender asken fremfor at deponere den, hvilket er dyrere for selskabet. Imidlertid følger det af § 4, stk. 1, i bekendtgørelse nr. 1048 om driftsomkostninger til gennemførelse af miljømål og servicemål, at det er en betingelse for indregning af tillæg i prisloftet, at miljømålet er besluttet af enten staten eller kommunalbestyrelsen. Forsyningssekretariatet finder ikke, at denne betingelse er opfyldt. Sekre-tariatet har adspurgt selskabet, om der foreligger en kommunal eller statslig beslutning om målet og har alene fået indsendt Miljøstyrelsens afgørelse af 12. september 2012, som imidlertid alene er relevant for det indberettede mål om deponering af aske i udlandet. Idet der ikke blev indsendt dokumentation for målets fastsættelse, fandt Forsyningssekretariatet i udkastet til nærværende afgørelse ikke grundlag for at tildele et tillæg til prisloftet herfor. Selskabet har indsendt høringssvar i mail af 18. september 2013. Selskabet har vedhæftet Københavns Kommunes ressource- og affaldsplan for 2018 samt mail fra kommunens Teknik- og Miljøforvaltning af den 20. september 2013. Af ressource- og affaldsplanen fremgår et affaldshierarki, som er styrende for de indsatser, som er beskrevet i planen. Den grundlæggende tankegang i affaldshierarkiet er ifølge planen, at mindst muligt affald skal bortskaffes ved deponering. Det følger således af hierarkiet, at affald skal genanvendes frem for at blive bortskaffet. Københavns Kommune har den 30. september 2013 indsendt beslutning af den 12. oktober 2007 til selskabet. Af beslutningen fremgår, at selskabet hidtil har deponeret asken i et specialdepot ved renseanlægget Lynetten, og at Københavns Kommunes Center for Miljø har besluttet, at selskabet nu i stedet skal sørge for, at asken genanvendes. Beslutningen er foretaget i overensstemmelse med affaldsbekendtgørelsen og det affaldshierarki, som fremgår af ressource- og affaldsplanen. På baggrund af det indsendte materiale finder Forsyningssekretariatet, at der er tale om en særlig aktivitet til gavn for miljøet, som selskabet er nødsaget til at udføre på baggrund af Københavns Kommunes beslutning. På baggrund af det indberettede anser Forsyningssekretariatet det for dokumenteret, at omkostningerne på 847.000 kr. medgår til opnåelse af et miljømål, idet der er tale om et nyt mål, som er fastsat af Københavns Kommune.</t>
  </si>
  <si>
    <t>Genanvendelse af sand</t>
  </si>
  <si>
    <t>GODKENDT I 2014: Målet er efter det oplyste fastsat statsligt. Selskabet har som dokumentation for målet indsendt notat af 10. april 2013 indeholdende beskrivelse af aktiviteterne samt henvisning til bekendtgørelse nr. 1309 af 18. december 2012 om affald (affaldsbekendtgørelsen).Selskabet oplyser, at selskabet på renseanlægget Lynetten driver et affaldsforbrændingsanlæg, hvor der sker forbrænding af det slam, som fjernes fra spildevandet efter udrådning, centrifugering og fortørring. Restproduktet fra denne proces er aske, som i renseanlægget opdeles i to fraktioner, hvoraf den overvejende del kan genanvendes eller deponeres i renseanlæggets askedepot. En del af denne mængde aftages af Rockwool, hvor asken indgår i produktionen af isoleringsmateriale. Den del af asken, der ikke aftages af Rockwool, deponeres i stedet i selskabets depot. Den anden fraktion af asken indeholder tungmetaller og må derfor ikke deponeres, hvorfor asken skal bortskaffes til udlandet, idet der ikke i Danmark findes faciliteter, der kan håndtere denne askefraktion. Derudover sker der udskillelse af sand i sandfangene på selskabets to renseanlæg Lynetten og Damhusåen. Hele den udskilte sandmængde afsættes til genanvendelse. Selskabet henviser til affaldsbekendtgørelsen nr. 1309 af 18. december 2012, hvorefter kommunalbestyrelsen skal afgøre, om et givent stof eller genstand er affald, samt om det blandt andet er deponeringsegnet efter reglerne i bekendtgørelsen. Det er således kommunalbestyrelsen, der træffer afgørelse om affaldets klassificering. Selskabet henviser videre til bekendtgørelsens § 12, hvorefter affaldshåndteringen skal ske i overensstemmelse med et affaldshierarki, der er således: 1. Forberedelse med henblik på genbrug - 2. Genanvendelse - 3. Anden nyttiggørelse - 4. Bortskaffelse.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at der eventuelt ville kunne være tale om særlige aktiviteter til gavn for miljøet, når selskabet genanvender sandet fremfor at deponere det, hvilket er dyrere for selskabet. Imidlertid følger det af § 4, stk. 1, i bekendtgørelse nr. 1048 om driftsomkostninger til gennemførelse af miljømål og servicemål, at det er en betingelse for indregning af tillæg i prisloftet, at miljømålet er besluttet af enten staten eller kommunalbestyrelsen. Forsyningssekretariatet finder ikke, at denne betingelse er opfyldt. Sekretariatet har adspurgt selskabet, om der foreligger en kommunal eller statslig beslutning om målet og har alene fået indsendt Miljøstyrelsens afgørelse af 12. september 2012, som imidlertid alene er relevant for det indberettede mål om deponering af aske i udlandet. Idet der ikke blev indsendt dokumentation for målets fastsættelse, fandt Forsyningssekretariatet i udkastet til nærværende afgørelse ikke grundlag for at tildele et tillæg til prisloftet herfor. Selskabet har indsendt høringssvar i mail af 18. september 2013. Selskabet har vedhæftet Københavns Kommunes ressource- og affaldsplan for 2018 samt mail fra kommunens Teknik- og Miljøforvaltning af den 20. september 2013. Af ressource- og affaldsplanen fremgår et affaldshierarki, som er styrende for de indsatser, som er beskrevet i planen. Den grundlæggende tankegang i affaldshierarkiet er ifølge planen, at mindst muligt affald skal bortskaffes ved deponering. Det følger således af hierarkiet, at affald skal genanvendes frem for at blive bortskaffet. Københavns Kommune har den 30. september 2013 indsendt beslutning i mail af den 11. oktober 2011 til selskabet. Af beslutningen fremgår, at Københavns Kommunes Center for Miljø klassificerer sandet som genanvendeligt affald efter affaldsbekendtgørelsens § 4 under forudsætning af, at sandet først renses og genanvendes efterfølgende. Københavns Kommune har i telefonsamtale den 30. september 2013 oplyst, at denne beslutning skal forstås som, at selskabet er forpligtet til at genanvende sandet frem for at deponere det. På baggrund af det indsendte materiale finder Forsyningssekretariatet, at der er tale om en særlig aktivitet til gavn for miljøet, som selskabet er nødsaget til at udføre på baggrund af Københavns Kommunes beslutning. På baggrund af det indberettede anser Forsyningssekretariatet det for dokumenteret, at omkostningerne på 678.000 kr. medgår til opnåelse af et miljømål, idet der er tale om et nyt mål, som er fastsat af Københavns Kommune.</t>
  </si>
  <si>
    <t>Deponering af aske i udlandet</t>
  </si>
  <si>
    <t>GODKENDT I 2014: Målet er efter det oplyste fastsat statsligt. Selskabet har som dokumentation for målet indsendt notat af 10. april 2013 indeholdende beskrivelse af aktiviteterne samt henvisning til bekendtgørelse nr. 1309 af 18. december 2012 om affald (affaldsbekendtgørelsen). Selskabet oplyser, at selskabet på renseanlægget Lynetten driver et affaldsforbrændingsanlæg, hvor der sker forbrænding af det slam, som fjernes fra spildevandet efter udrådning, centrifugering og fortørring. Restproduktet fra denne proces er aske, som i renseanlægget opdeles i to fraktioner, hvoraf den overvejende del kan genanvendes eller deponeres i renseanlæggets askedepot. En del af denne mængde aftages af Rockwool, hvor asken indgår i produktionen af isoleringsmateriale. Den del af asken, der ikke aftages af Rockwool, deponeres i stedet i selskabets depot. Den anden fraktion af asken indeholder tungmetaller og må derfor ikke deponeres, hvorfor asken skal bortskaffes til udlandet, idet der ikke i Danmark findes faciliteter, der kan håndtere denne askefraktion, som stammer fra en røggasrensning. Selskabet henviser til affaldsbekendtgørelsen nr. 1309 af 18. december 2012, hvorefter kommunalbestyrelsen skal afgøre, om et givent stof eller genstand er affald, samt om det blandt andet er deponeringsegnet efter reglerne i bekendtgørelsen. Det er således kommunalbestyrelsen, der træffer afgørelse om affaldets klassificering. Selskabet henviser videre til bekendtgørelsens § 12, hvorefter affaldshåndteringen skal ske i overensstemmelse med et affaldshierarki, der er således: 1. Forberedelse med henblik på genbrug - 2. Genanvendelse - 3. Anden nyttiggørelse - 4. Bortskaffelse. Selskabet oplyser, at der i Danmark ikke findes nogen løsning til nyttiggørelse af restprodukter fra røggasrensning, når der er tale om farligt affald. På baggrund heraf gives der fra Miljøstyrelsen eksporttilladelse til blandt andet NOAH A/S’s løsning i Norge, hvor det er muligt at deponere farligt affald (bortskaffelse). Selskabet har i mail af 6. september 2013 indsendt Miljøstyrelsens afgørelse af 12. september 2012, hvoraf det fremgår, at Miljøstyrelsen giver samtykke til overførsel af affald fra Danmark til Norge.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På baggrund af det indsendte materiale finder Forsyningssekretariatet, at der er tale om en særlig aktivitet til gavn for miljøet, som selskabet er nødsaget til at udføre på baggrund af reglerne i affaldsbekendtgørelsen og Miljøstyrelsens afgørelse. På baggrund af det indberettede anser Forsyningssekretariatet det for dokumenteret, at omkostningerne på 827.000 kr. medgår til opnåelse af et miljømål, idet der er tale om et nyt mål, som er fastsat af staten. Det samlede tillæg for driftsomkostninger til miljø- og servicemål er derfor på 2.352.000 kr.</t>
  </si>
  <si>
    <t>Biofos Spildevandscenter Avedøre</t>
  </si>
  <si>
    <t>Datacenter</t>
  </si>
  <si>
    <t>GODKENDT I 2011: Målet er efter det oplyste nyt i forhold til perioden 2003-2005. Som dokumentation har selskabet indsendt et redegørende notat samt referat fra bestyrelsesmøder af 7. april 2006 hvoraf det fremgår at målet er fastsat af selskabets bestyrelse.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dokumenteret,at omkostningerne på 2.877.000 kr. medgår til opnåelse af et servicemål, idet det er tale om et nyt mål, som er fastsat af selskabets bestyrelse. Forsyningssekretariatet finder derfor grundlag for at tildele et tillæg til prisloftet herfor på 2.877.000 kr.</t>
  </si>
  <si>
    <t>Genanvendelse af aske og sand</t>
  </si>
  <si>
    <t>Nej</t>
  </si>
  <si>
    <t>Selskabet har i mail af 20. juni 2014 tilbagetrukket dets ansøgning om genanvendelse af aske og sand, idet selskabet ikke kunne fremskaffe den nødvendige dokumentation fra Hvidovre Kommune.</t>
  </si>
  <si>
    <t>Ledelsessystem/kvalitetssikring</t>
  </si>
  <si>
    <t>Selskabet har i mail af 20. juni 2014 tilbagetrukket dets ansøgning om ledelsessystem/kvalitetssikring, idet selskabet ikke kunne fremskaffe den nødvendige dokumentation fra Hvidovre Kommune.</t>
  </si>
  <si>
    <t>Birkerød Vandforsyning</t>
  </si>
  <si>
    <t>Målet er ifølge det oplyste fastsat af selskabets ledelse. Som dokumentation for målet har selskabet indsendt en faktura for servicen. Det følger af § 4, stk. 2, i bekendtgørelse nr. 1048 om driftsomkostninger til gennemførelse af miljømål og servicemål, at det er en betingelse for indregning af tillæg i prisloftet, at servicemålet er besluttet af enten kommunalbestyrelsen eller af selskabets generalforsamling eller bestyrelse. Det følger videre af Naturstyrelsens vejledning til bekendtgørelsen, at dokumentationen skal indberettes til Forsyningssekretariatet i forbindelse med indberetning til prisloftet. Idet der ifølge selskabet ikke er truffet en beslutning om aktiviteten, og der derfor ikke foreligger en sådan dokumentation, er der efter Forsyningssekretariatets vurdering ikke grundlag for at tildele et tillæg til prisloftet herfor.</t>
  </si>
  <si>
    <t>Bjerringbro Fællesvandværk</t>
  </si>
  <si>
    <t>Bjøvlund Vandværk</t>
  </si>
  <si>
    <t>Bogense Forsyningsselskab</t>
  </si>
  <si>
    <t>Bolderslev Vandværk</t>
  </si>
  <si>
    <t>Bording Vandværk</t>
  </si>
  <si>
    <t>Bornholms Spildevand</t>
  </si>
  <si>
    <t>Bornholms Vand</t>
  </si>
  <si>
    <t>Bramdrupdam Vandværk</t>
  </si>
  <si>
    <t>Brande Vandværk</t>
  </si>
  <si>
    <t>Branderup Vandværk</t>
  </si>
  <si>
    <t>Bredebro Andelsvandværk</t>
  </si>
  <si>
    <t>Broager Vandværk</t>
  </si>
  <si>
    <t>Brædstrup Vandværk</t>
  </si>
  <si>
    <t>Brøndby Kloakforsyning</t>
  </si>
  <si>
    <t>Bredskabsplan</t>
  </si>
  <si>
    <t>GODKENDT I 2014: Målet er efter det oplyste fastsat af selskabets bestyrelse. Som dokumentation herfor har selskabet indsendt reterat fra bestyrelsesmøde den 15. april 2013, samt et notat udarbejdet af Niras. Det fremgår af det indsendte materiale, at Brøndby Kloakforsyning og Vallensbæk Kloakforsyning, som led i spildevandsplanen, vil indgå et beredskabssamarbejde. Samarbejdet skal modvirke, at kraftige regnhændelser eller driftsudfald forårsager opstuvning til terræn og oversvømmelser. Beredskabsplanen består af en overordnet plan for ekstrem regn og oversvømmelser, samt af en detailplan for prioriterede risikoområder.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600.000 kr. medgår til opnåelse af et servicemål, idet der er tale om et nyt mål, som er fastsat af selskabets bestyrelse. Det samlede tillæg for driftsomkostninger til miljø- og servicemål er derfor på 600.000 kr.</t>
  </si>
  <si>
    <t>Brønderslev Spildevand</t>
  </si>
  <si>
    <t>Brønderslev Vand</t>
  </si>
  <si>
    <t>Dokumenteret Drikkevandssikkerhed</t>
  </si>
  <si>
    <t>GODKENDT I 2012: Målet er efter det oplyste nyt i forhold til perioden 2003-2005 og er fastsat af selskabets bestyrelse. Som dokumentation har selskabet medsendt et uddrag af bestyrelsesmødereferat af den 19. december 2007, samt en skriftlig redegørelse for servicemålet. Den budgetterede udgift er oplyst at gå til opbygning og implementering af systemet, der sætter fokus på sikkerheds- og risikovurdering i vandforsyningens processer. Efter Forsyningssekretariatets vurdering kan omkostninger til de ovennævnte aktiviteter anses som driftsomkostninger til opnåelse af et servicemål, forudsat de nødvendige betingelser er opfyldt. På baggrund af det indberettede anser Forsyningssekretariatet det for dokumenteret, at omkostningen på 80.000 kr. medgår til opnåelse af et servicemål, idet det er tale om et nyt mål, som er fastsat af selskabets bestyrelse. Selskabets samlede tillæg i prisloftet for 2012 for driftsomkostninger til miljø- og servicemål bliver således på 80.000 kr.</t>
  </si>
  <si>
    <t>Brørup Vandværk</t>
  </si>
  <si>
    <t>Børkop Vandværk</t>
  </si>
  <si>
    <t>Christiansfeld Vandforsyning</t>
  </si>
  <si>
    <t>Dianalund Vandværk</t>
  </si>
  <si>
    <t>Dronninglund Vandværk</t>
  </si>
  <si>
    <t>Egedal Spildevand</t>
  </si>
  <si>
    <t>Indsats mod oversvømmelse (radarprojektet)</t>
  </si>
  <si>
    <t>GODKENDT I 2013: Målet er efter det oplyste fastast af Egedal Kommune. Som dokumentation for målet har selskabet indsendt beslutningsprotokol af 13. august 2008 fra Egedal Kommunes Teknik- og miljøudvalg, redegørende notat om målet af 12. april 2012 samt kopi af serviceaftale indgået mellem selskabet og DHI i 2010. De budgetterede driftsomkostninger skal efter det oplyste gå til den fortsatte drift af RADAR-anlægget. Efter Forsyningssekretariatets vurdering kan omkostninger til den indberettede aktivitet anses som driftsomkostninger til opnåelse af et miljømål, forudsat at de nødvendige betingelser er opfyldt. Forsyningssekretariatet fandt ved fastsættelsen af prisloftet for 2012, at det indsendte materiale fyldestgørende dokumenterende, at de indberettede omkostninger medgik til opnåelse af et miljømål, idet der er tale om et nyt mål, som er fastsat af Egedal Kommune. Forsyningssekretariatet finder på baggrund heraf ligeledes grundlag for at tildele et tillæg til prisloftet for 2013 herfor på 230.000 kr.</t>
  </si>
  <si>
    <t>Skenkelsø og udløb</t>
  </si>
  <si>
    <t>GODKENDT I 2013: Målet er efter det oplyste fastast af Egedal Kommune. Som dokumentation for målet har selskabet indsendt brev til Forsyningssekretariatet af 14. april 2012 samt bilaget ”Beregning af driftsudgifter til de 4 Skenkelsø Sø bassiner”. Der er endvidere indsendt e-mail med supplerende redegørelse af 16. august 2012, udledningstilladelse af 26. maj 2010 fra Egedal Kommune samt henvist til referat fra kommunalbestyrelsesmøde den 27. august 2008. Det fremgår af det indsendte, at der tidligere, når det var kraftigt regnvejr og kloaksystemet blev fyldt, løb opspædet spildevand fra nogle overløbsbygværker ud til fire af selskabets bassiner, som havde direkte afløb til Skenkelsø Sø. Egedal Kommune besluttede derfor at gennemføre et projekt om genskabelse af søen og vurderede i denne forbindelse, at der var behov for at reducere udledningen af spildevand fra de fire eksisterende bassiner for spildevand og regnvand, idet der ellers ville være væsentlig risiko for forurening af den nye sø. Selskabet har nu ombygget bassinerne, således at det overskydende opspædede spildevandsslam ikke længere bliver udledt til søen, men derimod bliver pumpet tilbage til kloaksystemet. Det følger af den indsendte udledningstilladelse af 26. maj 2010, at Egedal Kommune i forbindelse med reetablering af søen har stillet krav om udvidelse af bassinerne og endvidere har stillet en række vilkår for udledningstilladelsen. Selskabet skal således etablere måling af afløbet til Skenkelsø Sø fra de fire bassiner samt registrere aflastninger og indberette disse. De budgetterede driftsomkostninger skal efter det oplyste blandt andet gå til driften af de nyetablerede pumpestationer og service og eftersyn af de nyetablerede flowmålere. Efter Forsyningssekretariatets vurdering kan omkostninger til de indberettede aktiviteter anses som driftsomkostninger til opnåelse af et miljømål, forudsat at de nødvendige betingelser er opfyldt. På baggrund af det indberettede anser Forsyningssekretariatet det for dokumenteret, at omkostningen på 300.230 kr. medgår til opnåelse af et miljømål, idet der er tale om et nyt mål, som er fastsat af Egedal Kommune.</t>
  </si>
  <si>
    <t>Medfinansiering af klimatilpasningsprojekt</t>
  </si>
  <si>
    <t>Selskabets budgetterede driftsomkostninger til medfinansiering af klimatilpasningsprojekt behandles i afsnittet om tillæg for omkostninger til medfinansiering af klimatilpasningsprojekter i 2015:  Selskaberne kan i medfør af medfinansieringsbekendtgørelsen (nr. 89 af 30. januar 2013) med efterfølgende ændring ansøge om tillæg til prisloftet for omkostninger til medfinansiering af kommunale og private  klimatilpasningsprojekter. Omkostningerne indregnes i prisloftet på samme måde som driftsomkostninger til miljø- og servicemål. Selskabet har ikke indberettet omkostninger til medfinansiering af nye klimatilpasningsprojekter i 2015. Der gives derfor ikke tillæg herfor. Tidligere godkendte projekter: Forsyningssekretariatet har tidligere godkendt et eller flere medfinansieringsprojekter i selskabets prisloft. Forsyningssekretariatet finder i overensstemmelse hermed ligeledes grundlag for at tildele et tillæg til prisloftet for 2015 herfor. Selskabets tillæg i prisloftet for 2015 for tidligere godkendte projekter fremgår af bilag A, fane 10.</t>
  </si>
  <si>
    <t>Egedal Vandforsyning</t>
  </si>
  <si>
    <t>DDS ledelsessystem</t>
  </si>
  <si>
    <t>GODKENDT I 2014: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Det samlede tillæg for driftsomkostninger til miljø- og servicemål er derfor på 70.000 kr.</t>
  </si>
  <si>
    <t>Egå Vandværk</t>
  </si>
  <si>
    <t>Bidrag til Vandplanudvalg</t>
  </si>
  <si>
    <t>Selskabet har tidligere ansøgt om tillæg for de anførte omkostninger i forbindelse med fastsættelsen af prisloftet for 2011, 2012 og 2014. Selskabet har som dokumentation fremsendt en kopi af fakturaen for bidra-get. Der er ifølge det oplyste tale om et miljømål. Der er efter det oplyste tale om et frivilligt vandsamarbejde mellem vandværkerne i Århus Kommune. Århus Kommune har således efter det oplyste ikke besluttet, at selskabet skal deltage i Vandplanudvalget. Det følger af § 4, stk. 1, i bekendtgørelse nr. 1048 om driftsomkostninger til gennemførelse af miljømål og servicemål, at det er en betingelse for indregning af tillæg i prisloftet, at miljømålet er besluttet af enten staten eller kommunalbestyrelsen. Det følger videre af Naturstyrelsens vejledning til bekendtgørelsen, at dokumentationen skal indberettes til Forsyningssekretariatet i forbindelse med indberetning til prisloftet. Forsyningssekretariatet har i forbindelse med behandlingen af prisloftet for 2014 gjort selskabet opmærksom på bekendtgørelsens § 5, der omhandler hvorledes en beslutning som nævnt i § 4, stk. 1, kan være fastsat. Idet der fortsat ikke er indsendt dokumentation for målets fastsættelse, er der efter Forsyningssekretariatets vurdering ikke grundlag for at tildele et tillæg til prisloftet herfor. Det bemærkes i øvrigt, at det i forbindelse med fastsættelsen af prisloftet for 2011 og 2012 fremgik af det indsendte materiale, at selskabet har afholdt omkostninger til Vandplanudvalget allerede i basisperioden 2003-2005. Det fandtes her ikke at være begrundet eller dokumenteret, at der var tale om et fornyet miljømål med væsentlig økonomisk konsekvens for selskabet. Forsyningssekretariatet finder ud fra de foreliggende oplysninger ej heller, at selskabet i forbindelse med fastsættelsen af prisloftet for 2015 har dokumenteret, at de indberettede driftsomkostninger medgår til opfyldelsen af et fornyet miljømål. Selskabet har i sit høringssvar uddybet, at selskabet har været med i vandplanudvalget i Århus Kommune fra starten, hvilket betyder, at selskabet er forpligtet til at deltage i de aktiviteter, der arbejdes med i udvalget, herunder grundvandsbeskyttelse i hele kommunen. Selskabet henviser i den forbindelse til det af Århus Vand A/S indsendte materiale. Videre oplyser selskabet i mail af 4. september 2014, at indholdet i vandforsyningsplanen er gældende for alle vandværker i Århus Kommune. Af vandforsyningsplanen fremgår det blandet andet, at der skal arbejdes med at beskytte grundvandet, og at der for vandplanudvalget er udarbejdet overordnede vurderinger af de grundvandsdannede oplande, herunder en sårbarhedsvurdering. Endelig oplyser selskabet i mailen, at selskabets meromkostninger i forbindelse med vandplanudvalgets nye aktiviteter om grundvandsbeskyttelse udgør 85.000 kr. På baggrund af ovenstående er det Forsyningssekretariatets vurdering, at der er tale om et miljømål, der er fastsat af Århus Kommune. Videre er det Forsyningssekretariatets vurdering, at meromkostningerne på 85.000 kr., der vedrører de nye aktiviteter i vandplanudvalget, kan indregnes i prisloftet.</t>
  </si>
  <si>
    <t>Ejby Vandværk</t>
  </si>
  <si>
    <t>Forsyningssekretariatet fandt ved fastsættelsen af prisloftet for 2014, at det indsendte materiale fyldestgørende dokumenterede, at de indberettede driftsomkostninger medgik til opnåelse af et nyt miljømål.</t>
  </si>
  <si>
    <t>Energi Viborg Spildevand</t>
  </si>
  <si>
    <t>Skærpet krav til fjernelse af fosfor</t>
  </si>
  <si>
    <t>GODKENDT I 2013: Målet er efter det oplyste fastsat af Viborg Amt. Som dokumentation for målet har selskabet indsendt udledningstilladelse af 1. januar 2006 indeholdende skærpede krav til rensning af spildevand for fosfor samt brev af 5. august 2011 med detaljeret redegørelse for målet og de budgetterede driftsomkostninger. Efter Forsyningssekretariatets vurdering kan omkostninger til den indberettede aktivitet anses som driftsomkostninger til opnåelse af et miljømål, forudsat at de nødvendige betingelser er opfyldt. Forsyningssekretariatet fandt ved fastsættelsen af prisloftet for 2012, at det indsendte materiale fyldestgørende dokumenterede, at de indberettede omkostninger medgik til opnåelse af et miljømål, idet der var tale om et nyt mål, som er fastsat af Viborg Amt. Forsyningssekretariatet finder på baggrund heraf ligeledes grundlag for at tildele et tillæg til prisloftet for 2013 herfor. Det samlede tillæg for driftsomkostninger til miljø- og servicemål er derfor på 748.572 kr.</t>
  </si>
  <si>
    <t>TV-inspektion</t>
  </si>
  <si>
    <t>Målet er fastsat af selskabets bestyrelse. Som dokumentation har selskabet indsendt referat af selskabets bestyrelsesmøde den 7. april 2014. TV-inspektionen skal hjælpe til at forbedre data om ledningsnettet, såle-des at selskabet har et bedre grundlag for en prioritering, så de dårligste dele af kloakledningsnettet renoveres først. Af det indsendte materiale fremgår det, at bestyrelsen har godkendt, at TV-inspektionen gennemføres. Det fremgår således, at der er tale om et nyt servicemål, der er fastsat af bestyrelsen.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</si>
  <si>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Energi Viborg Vand</t>
  </si>
  <si>
    <t>GODKENDT I 2013: Målet er efter det oplyste fastsat af selskabets bestyrelse. Som dokumentation for målet har selskabet indsendt referat fra bestyrelsesmøde den 23. januar 2012. Det fremgår af referatet, at selskabets bestyrelse ønsker, at selskabet skal implementere DDS med henblik på eventuel senere certificering.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240.000 kr. medgår til opnåelse af et servicemål, idet der er tale om et nyt mål, som er fastsat af selskabets bestyrelse.</t>
  </si>
  <si>
    <t>Afværgelse af BAM-forurening</t>
  </si>
  <si>
    <t>GODKENDT I 2013: Målet er efter det oplyste fastsat af Viborg Amt. Som dokumentation for målet har selskabet i forbindelse med fastsættelsen af prisloftet for 2011 og 2012 indsendt dokumentation for målet. Det fremgår af det indsendte, at Viborg Amt har fastsat et miljømål for selskabet om udskiftning af kul grundet konkrete forureningsforhold ved Cityværket i Viborg. Efter Forsyningssekretariatets vurdering kan omkostninger til den indberettede aktivitet anses som driftsomkostninger til opnåelse af et miljømål, forudsat at de nødvendige betingelser er opfyldt. Forsyningssekretariatet fandt ved fastsættelsen af prisloftet for 2011 og 2012, at det indsendte materiale fyldestgørende dokumenterede, at de indberettede driftsomkostninger medgik til opnåelse af et miljømål, idet der er tale om et nyt mål, som er fastsat af Viborg Amt. Forsyningssekretariatet finder på baggrund heraf ligeledes grundlag for at tildele et tillæg til prisloftet for 2013 herfor på 235.018 kr.</t>
  </si>
  <si>
    <t>Analyse af drikkevandskvalitet</t>
  </si>
  <si>
    <t>Målet er efter det oplyste fastsat af selskabets bestyrelse. Som dokumentation for målet har selskabet fremsendt bestyrelsesmødereferat af den 7. april 2014. Heraf fremgår det, at bestyrelsen, som følge af indførelsen af Dokumenteret Drikkevandssikkerhed, ønsker at udtage vandanalyser ud over de lovfastsatte krav. Dette er blandt andet for at sikre, at forringelser i vandkvaliteten opdages hurtigst muligt.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</si>
  <si>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Selskabet har i mail af 5. maj 2014 ansøgt om tillæg for driftsomkostninger til grundvandsbeskyttelse som et miljømål.Målet er ifølge det oplyste fastsat af Viborg Kommune. Som dokumentation for målet har selskabet fremsendt en kontrakt om miljøvenlig drift indgået mellem selskabet og en privat landmand, referater fra bestyrelsesmøder i selskabet samt brev fra Viborg Kommune. Af det fremsendte fremgår, at selskabet i 2003 besluttede at beskytte de vigtigste kildefelter, primært gennem opkøb af landbrugsjord med efterfølgende skovrejsning. I nærværende sag blev der i 2006 indgået en aftale med en privat landmand om, at han selv rejser skov mod en kompensation fra selskabet. Denne strategi er godkendt af selskabets bestyrelse, hvilket fremgår af de fremsendte referater fra bestyrelsen. Selskabet oplyser i mail af 14. maj 2014, at der ikke foreligger et dokument om krav om grundvandsbeskyttelse, men henviser til brev af 1. maj 2003, hvoraf det fremgår, at: ”Viborg Kommune tilslutter sig anbefalingen fra Viborg Vand A/S om ved frivillig handel at opkøbe landbrugsarealer i forbindelse med ejerskifte inden for Vandværk Nords indvindingsområde.” På baggrund heraf udleder selskabet, at målet er besluttet af Viborg Kommune.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Videre følger det af § 4, stk. 1, i bekendtgørelsen, at det er en betingelse for indregning af tillæg i prisloftet, at miljømålet er besluttet af enten staten eller kommunalbestyrelsen. Denne beslutning kan ifølge § 5, stk. 1, være fastsat i lovgivning, i et påbud, i en kommunal sektorplan eller i form af en skriftlig aftale mellem selskabet og staten eller kommunalbestyrelsen. Forsyningssekretariatet finder ikke, at det fremsendte materiale dokumenterer, at målet er fastsat af stat eller kommune, idet Viborg kommune alene tilslutter sig en anbefaling fra selskabet. Der er således ikke tale om en egentlig beslutning fra Viborg Kommune. Selskabet har i sit høringssvar fremsendt et uddrag af Viborg Kommunes Vandforsyningsplan for 2002-2013. Heraf fremgår det, at grundvandet i særlig grad skal beskyttes mod forurening, og aktiviteter der kan forbedre grundvandskvaliteten eller kan øge beskyttelsen af grundvandet, skal fremmes. På baggrund heraf finder Forsyningssekretariatet, at målet om grundvandsbeskyttelse er besluttet af Viborg Kommune i vandforsyningsplanen. På baggrund af det indberettede anser Forsyningssekretariatet det for dokumenteret, at omkostningerne medgår til opnåelse af et miljømål, idet der er tale om et nyt mål, som er fastsat af Viborg Kommune.</t>
  </si>
  <si>
    <t>Drift af hydrometrisk station</t>
  </si>
  <si>
    <t>Ansøgningen om målet er i mail af 14. maj 2014 trukket tilbage.</t>
  </si>
  <si>
    <t>Reetablering af dige</t>
  </si>
  <si>
    <t>Målet er ifølge det oplyste fastsat af Kulturstyrelsen. Som dokumentation for målet har selskabet fremsendt et påbud af den 12. september 2013 fra Kulturstyrelsen om reetablering af et beskyttet dige. Det fremgår heraf, at selskabet på ulovlig vis har fjernet det beskyttede dige D00.124.223. Matr. Nr. 560 aob, Viborg Jorder. Det fremgår videre af påbuddet, at sten- og jorddiger er beskyttede og ikke må ændres uden tilladelse fra Kommunalbestyrelsen jf. museumslovens § 29 a, stk. 1. Idet selskabet ikke har ansøgt om denne tilladelse, har Kulturstyrelsen påbudt selskabet at reetablere diget.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Videre fremgår det af § 3, stk. 1, i bekendtgørelsen, at servicemål er mål, som opnås ved at gennemføre særlige aktiviteter, der giver en udvidet service for den enkelte forbruger eller en samfundsmæssig gevinst. Forsyningssekretariatet finder det ikke dokumenteret, at den indberettede aktivitet medgår til opfyldelsen af et miljø- eller servicemål, idet aktiviteten ud fra det oplyste hverken varetager miljøforbedrende hensyn eller forbedrer den service eller det serviceniveau, som kunden oplever fra sit vandselskab i sin egenskab af at være aftager af selskabets tjenester eller produkter, ud over den gældende standard på området. Videre finder Forsyningssekretariatet det ikke dokumenteret, at den indberettede aktivitet medgår til opfyldelsen af et servicemål med samfundsmæssig gevinst. Det fremgår af Naturstyrelsens notat af den 26. februar 2013 ”Eksempler på servicemål med samfundsmæssige gevinst”, at der med samfundsmæssig gevinst menes mål om terrorsikring, vandbesparelse, kvalitetssikring og miljø- og energiledelse. Endvidere fremgår det af notatet, at den samfundsmæssige gevinst skal være i relation til det at drive en vandforsyning, hvilket reetablering af et dige ikke er. Endelig finder Forsyningssekretariatet, at reetablering af dige ikke hører til et vandselskabs primære aktiviteter. Det fremgår således af vandsektorlovens § 2, stk. 6, nr. 5, at vandselskabers primære aktiviteter er indvinding, behandling, transport eller levering af drikkevand modbetaling. Samlet er der derfor efter Forsyningssekretariatets vurdering ikke grundlag for at tildele et tillæg til prisloftet herfor.</t>
  </si>
  <si>
    <t>Esbjerg Spildevand</t>
  </si>
  <si>
    <t>Esbjerg Vand</t>
  </si>
  <si>
    <t>DDS -&gt; ISO 22000-certificering (fødevaresikkerhed)</t>
  </si>
  <si>
    <t>GODKENDT I 2014: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omkostningen på 300.000 kr. medgår til opnåelse af et miljømål, idet der er tale om et nyt mål, som er fastsat af staten. Det samlede tillæg for driftsomkostninger til miljø- og servicemål er derfor på 330.000 kr.</t>
  </si>
  <si>
    <t>Grundvandssikring i Bøgeskov:</t>
  </si>
  <si>
    <t>Målet er efter det oplyste fastsat af Ribe Amt v/Vejen Kommune. Som dokumentation for målet har selskabet indsendt indsatsplan for grundvandsbeskyttelse i området mellem Vejen og Billund fra juli 2006. Det fremgår af indsatsplanen, at nitratindholdet i grundvandet ved Bøgeskov Kildeplads vil kunne udgøre en trussel mod indvindingen af vand fra kildepladsen. Af indsatsplanen fremgår det, at selskabet derfor skal opfylde en række indsatser, herunder at indgå dyrkningsaftaler med landbrug og skovbrug inden for kildepladszonen. Selskabet forventer på baggrund af indsatsplanen at indgå dyrkningsaftale på et areal på 36,06 hektar. Omfanget af indsatserne afventer endelig bekræftelse fra Vejen Kommune.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På baggrund af det indberettede anser Forsyningssekretariatet det for dokumenteret, at omkostningerne på medgår til opnåelse af et miljømål, idet der er tale om et nyt mål, som er fastsat af Vejen Kommune.</t>
  </si>
  <si>
    <t>Grundvandssikring i Lustrup</t>
  </si>
  <si>
    <t>Målet er efter det oplyste fastsat af Esbjerg Kommune. Som dokumentation for målet har selskabet indsendt uddrag af Esbjerg Kommunes vandforsyningsplan 2005-2016, mail fra Esbjerg Kommune til selskabet af 4. april 2014 samt BNBO-rapport om Lustrup fra Alectia. I vandforsyningsplanen opstilles der en række målsætninger for beskyttelse af miljøet og grundvandsressourcerne. Det fremgår, at der inden for OSD-områder og nitratfølsomme indvindingsoplande skal træffes foranstaltninger mod risiko for forurening af grundvandet. Der henvises i planen til indgåelse af dyrkningsaftaler som et led i at opnå grundvandsbeskyttelse. I rapporten fra Alectia angives de forskellige boringer, der ligger inden for BNBO i Lustrup.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Esbjerg Kommune.</t>
  </si>
  <si>
    <t>Fanø Spildevand</t>
  </si>
  <si>
    <t>Fanø Vand</t>
  </si>
  <si>
    <t>Farsø Vandværk</t>
  </si>
  <si>
    <t>Favrskov Spildevand</t>
  </si>
  <si>
    <t>GODKENDT I 2014: Målet er fastsat af selskabets bestyrelse. Som dokumentation har selskabet indsendt referat af selskabets bestyrelsesmøde den 15. april 2013. TV-inspektionen skal hjælpe til at forbedre data om ledningsnettet, således at selskabet har et bedre grundlag for at prioritere investerings- og vedligeholdelsesopgaver. Af det indsendte materiale fremgår det, at bestyrelsen har godkendt, at TV-inspektionen gennemføres. Det fremgår således, at der er tale om et ny servicemål, der er fastsat af bestyrelsen.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1.000.000 kr. medgår til opnåelse af et servicemål, idet der er tale om et nyt mål, som er fastsat af selskabets bestyrelse. Det samlede tillæg for driftsomkostninger til miljø- og servicemål er der-for på 1.000.000 kr.</t>
  </si>
  <si>
    <t>Faxe Spildevand</t>
  </si>
  <si>
    <t>Faxe Vandforsyning</t>
  </si>
  <si>
    <t>Faxe Vandværk</t>
  </si>
  <si>
    <t>Fensmark Vandværk</t>
  </si>
  <si>
    <t>FFV Spildevand</t>
  </si>
  <si>
    <t>FFV Vand</t>
  </si>
  <si>
    <t>Fjerritslev Vand</t>
  </si>
  <si>
    <t>Fonden Djurs Vand</t>
  </si>
  <si>
    <t>Døgnvagtsordning/Vagtordning</t>
  </si>
  <si>
    <r>
      <t>GODKENDT i 2011: Målet er oplyst at være fastsat af bestyrelsen. Den budgetterede driftsomkostning er 213.174 kr. Det er oplyst, at ordningen har til formål at sikre undgåelse af unødigt vandspild og opretholdelse af forsyningssikkerheden. Forsyningssekretariatet har i udkast til afgørelse fundet, at den beskrevne aktivitet, ikke er dokumenteret at være en driftsomkostning, der medgår til opfyldelsen af miljø- og servicemål. Dokumentationen af servicemål kan være i form af vedtagelser af konkrete forpligtende mål i vandselskabets kompetente organer – bestyrelse, generalforsamling m.v. Der var derfor ikke noget grundlag for at tildele et tillæg til prisloftet herfor. Selskabet har anført i høringssvaret, at ”</t>
    </r>
    <r>
      <rPr>
        <i/>
        <sz val="9"/>
        <color rgb="FF000000"/>
        <rFont val="EYInterstate Light"/>
      </rPr>
      <t xml:space="preserve">Ebeltoft Kommunale Vandforsyning gennemførte efter politisk beslutning en vagtordning for at sikre undgåelse af unødigt vandspild og opretholdelse af forsyningssikkerheden. Bestyrelsen for Djurs Vand har valgt at videreføre denne ordning. Det har gennem årene været den gængse anbefaling fra Staten (Miljøstyrelsen), samt i vejledninger og normer, at unødigt vandspild skal undgås. Derfor er Djurs Vands SRO-anlæg tilrettelagt med alarmsystemer, sådan at der gives alarm ved et pludseligt stort vandforbrug. Konsekvensen af ikke at reagere på et vandspild udenfor normal arbejdstid kan være store, såvel materielle som økonomiske. Det nye Handrup Bakker Vandværk, der er under projektering, planlægges med terrorsikring efter Miljøstyrelsens anbefalinger, og vil komme til også at omfatte andre anlægsdele til dette vandværk (dvs. boringer, rentvandsbeholder etc.). Det er således vores opfattelse, at der er tale om videreførelse af en ordning med nyt indhold og med væsentlige økonomiske konsekvenser, og at den yderligere gennemføres efter anbefalinger fra Stat og Kommune.” </t>
    </r>
    <r>
      <rPr>
        <sz val="9"/>
        <color rgb="FF000000"/>
        <rFont val="Eyinterstate light"/>
      </rPr>
      <t>Hertil skal Forsyningssekretariatet anføre, at omkostninger til etablering af alarmeringssystemer kan indregnes som investeringer efter prisloftbekendtgørelsens regler herom. Det fremgår af høringssvaret, at der er tale om videreførelse af et servicemål, der har været gældende i en del af forsyningsområdet tidligere. Det fremgår, at servicemålet er fastsat af selskabets bestyrelse. Det fremgår af indberetningen, at omkostningerne hertil i 2003-05 i gennemsnit udgjorde 71.680 kr. Dette beløb udgør fremskrevet med 16,9 pct. i alt 83.794 kr. Den budgetterede driftsomkostning i 2011 er 213.174 kr., svarende til en stigning på 129.620 kr. Forøgelsen af driftsomkostninger udgør 5,2 pct. af de driftsomkostninger, der indgår i selskabets samlede indtægtsramme. Forøgelsen af driftsomkostningerne til en vagtordning for at sikre undgåelse af unødigt vandspild og opretholdelse af forsyningssikkerheden kan derfor betegnes at være af væsentlig økonomisk konsekvens for selskabet. Forsyningssekretariatet finder det med den nævnte forklaring dokumenteret, at den beskrevne aktivitet er en driftsomkostning, der medgår til opfyldelsen af et servicemål, der har fået et nyt indhold med væsentlig økonomisk konsekvens for selskabet. Forsyningssekretariatet kan på den baggrund tildele et tillæg til prisloftet for driftsomkostninger til miljø- og servicemål på 213.174 kr.</t>
    </r>
  </si>
  <si>
    <t>Forsyning Helsingør Spildevand</t>
  </si>
  <si>
    <t>Badevandssikring</t>
  </si>
  <si>
    <t>GODKENDT I 2014: Målet er fastsat af Helsingør Kommune. Som dokumentation for målet har selskabet indsendt brev af 22. december 2011 fra Helsingør Kommune til selskabet indeholdende påbud om afgivelse af oplysninger i forbindelse med badevandsdata. Endvidere har selskabet indsendt mail af 31. maj 2013 med redegørelse for målet, samt et nyt påbud fra Helsingør Kommune af 20. juni 2013. I forbindelse med fastsættelse af prisloftet for 2012 og 2013 indberettede selskabet ligeledes målet, som Forsyningssekretariatet afviste, idet den indberettede aktivitet hverken kunne betragtes som en aktivitet til opnåelse af miljø- eller servicemål efter reglerne på daværende tidspunkt. Endvidere blev indberetningen afvist, idet målet ikke var tilstrækkeligt konkretiseret i påbuddet. Selskabet har ved indberetningen til prisloftet for 2014 indsendt det tidligere fremsendte materiale, samt et nyt påbud, hvoraf det fremgår, at Helsingør Kommune har påbudt selskabet at overvåge udledningen af urenset spildevand fra en udvalgte udløb og levere data herfra til kommunen. I det nye påbud oplyser kommunen, at formålet er at vejlede og oplyse borgerne i Helsingør om badevandskvaliteten og således vejlede om sundheds- og miljømæssige risici ved at bade de enkelte steder. Endvidere er formålet på sigt at sikre et bedre miljø på kommunens strande. Af det nye påbud fremgår det, hvilke specifikke overløb og målere, der er omfattet af påbuddet. Endvidere fremgår det hvorledes samt hvortil dataene skal leveres af selskabet. Det følger af § 2 i bekendtgørelsen om driftsomkostninger til gennemførelse af miljømål og servicemål, at der ved miljømål forstås mål, som opnås ved at gennemføre særlige aktiviteter til gavn for sundhed og miljø. Videre følger det af § 2, stk. 2, at denne særlige aktivitet skal være udført i forbindelse med håndtering af drikke- eller spildevand. Det følger videre af Naturstyrelsens vejledning om miljømål og servicemål, at overvågning af badevandskvalitet kan være omfattet af bekendtgørelsen. Efter Forsyningssekretariatets vurdering kan omkostninger til den indberettede aktivitet anses som driftsomkostninger til opnåelse af et miljømål, forudsat at de nødvendige betingelser er opfyldt. Endvidere er det Forsyningssekretariatets vurdering, at selskabet har fremsendt den nødvendige dokumentation, idet påbuddet er konkret formuleret, og det entydigt fremgår, hvem der skal udføre aktivteten samt tidshorisonten herfor. På baggrund af det indberettede anser Forsyningssekretariatet det for do-kumenteret, at omkostningerne på 170.000 kr. medgår til opnåelse af et miljømål, idet der er tale om et nyt mål, som er fastsat af Helsingør Kommune.</t>
  </si>
  <si>
    <t>Kvalitetssikring</t>
  </si>
  <si>
    <t>GODKENDT I 2014: Målet er efter det oplyste fastsat af selskabets bestyrelse.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165.000.</t>
  </si>
  <si>
    <t>Forsyning Helsingør Vand</t>
  </si>
  <si>
    <t>Forsyningssikkerhed</t>
  </si>
  <si>
    <t>GODKENDT I 2014: Målet er efter det oplyste fastsat af Helsingør Kommune. Som dokumentation har selskabet indsendt Vandforsyningsplan 2006-2017 for Helsingør Kommune samt notat om særlige forhold af 15. april 2013. Det fremgår heraf, at byrådet i Helsingør Kommune i vandforsyningsplan 2006 – 2017 har opstillet rammebetingelser for selskabet, som medfører, at selskabet skal opretholde fire vandværker. Selskabet oplyser, at det ville kunne levere samme vandmængde og tryk til forbrugerne fra kun tre vandværker. Selskabet er derfor i medfør af vandforsyningsplanen blevet pålagt at yde en forsyningssikkerhed, som overgår vandforsyningslovens krav. Ifølge vandforsyningsplanen har Helsingør Kommune prioriteret, at der skal være ”god forsyningssikkerhed” på Solbakken Vandværk, som ejes af selskabet. ”God forsyningssikkerhed” medfører ifølge planen blandt andet, at der skal være mulighed for nødforsyning fra minimum ét andet vandværk. Selskabet oplyser, at Solbakken Vandværk er det vandværk, som selskabet derved er pålagt at beholde i drift som nødforsyning.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Det fermgår af det indsendte, at formålet med de indberettede aktiviteter er at sikre forsyningssikkerheden. På baggrund af det indsendte vurderer Forsyningssekretariatet, at der er tale om et servicemål, idet selskabets opretholdelse af driften af Solbakken Vandværk ifølge det oplyste alene sker for at opfylde et mål om forsyningssikkerhed. På baggrund af det indberettede anser Forsyningssekretariatet det for dokumenteret, at omkostningen på 1.300.000 kr. medgår til opnåelse af et servicemål, idet der er tale om et nyt mål, som er fastsat af Helsingør Kommune.
Det samlede tillæg for driftsomkostninger til miljø- og servicemål er der-for på 1.557.000 kr.</t>
  </si>
  <si>
    <t xml:space="preserve">GODKENDT I 2014: Målet er efter det oplyste fastsat af Helsingør Kommune. Som dokumentation har selskabet indsendt Vandforsyningsplan 2006-2017 for Helsingør Kommune samt notat om særlige forhold af 15. april 2013. Det fremgår heraf, at byrådet i Helsingør Kommune i vandforsyningsplan 2006 – 2017 har opstillet rammebetingelser for selskabet, som medfører, at selskabet skal opretholde fire vandværker. Selskabet oplyser, at det ville kunne levere samme vandmængde og tryk til forbrugerne fra kun tre vandværker. Selskabet er derfor i medfør af vandforsyningsplanen blevet pålagt at yde en forsyningssikkerhed, som overgår vandforsyningslovens krav. Ifølge vandforsyningsplanen har Helsingør Kommune prioriteret, at der skal være ”god forsyningssikkerhed” på Solbakken Vandværk, som ejes af selskabet. ”God forsyningssikkerhed” medfører ifølge planen blandt andet, at der skal være mulighed for nødforsyning fra minimum ét andet vandværk. Selskabet oplyser, at Solbakken Vandværk er det vandværk, som selskabet derved er pålagt at beholde i drift som nødforsyning.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Det fermgår af det indsendte, at formålet med de indberettede aktiviteter er at sikre forsyningssikkerheden. På baggrund af det indsendte vurderer Forsyningssekretariatet, at der er tale om et servicemål, idet selskabets opretholdelse af driften af Solbakken Vandværk ifølge det oplyste alene sker for at opfylde et mål om forsyningssikkerhed. På baggrund af det indberettede anser Forsyningssekretariatet det for dokumenteret, at omkostningen på 1.300.000 kr. medgår til opnåelse af et servicemål, idet der er tale om et nyt mål, som er fastsat af Helsingør Kommune. Det samlede tillæg for driftsomkostninger til miljø- og servicemål er derfor på 1.557.000 kr. </t>
  </si>
  <si>
    <t>DDS certificering</t>
  </si>
  <si>
    <t>Forsyningssekretariatet fandt ved fastsættelsen af prisloftet for 2014, at det indsendte materiale fyldestgørende dokumenterede, at de indberettede driftsomkostninger til medgik til opnåelse af nye miljø- og servicemål. Driftsomkostninger til ISO certificering er lige som DDS begrundet i det statslige mål, der fremgår af bekendtgørelse nr. 132 om kvalitetssikring på almene vandforsyningsanlæg.
Forsyningssekretariatet finder på baggrund heraf ligeledes grundlag for at tildele et tillæg til prisloftet for 2015 herfor.</t>
  </si>
  <si>
    <t>Forureningstrussel/Ekstra vandprøver</t>
  </si>
  <si>
    <t>Målet er efter det oplyste fastsat af selskabets bestyrelse. Som dokumentation for målet har selskabet indsendt referat fra bestyrelsesmøde den 27. februar 2014. Det fremgår af referatet, at bestyrelsen har vedtaget, at selskabet som følge af konstaterede rester fra sprøjtemidler og klorerede oplysningsmidler (TCE) skal øge boringskontrollen og foretage supplerende analyser for TCE, der overstiger det lovmæssige krav.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til den øgede forsyningssikkerhed medgår til opnåelse af et servicemål, idet der er tale om et nyt mål, som er fastsat af selskabets bestyrelse.</t>
  </si>
  <si>
    <t>Fredensborg Spildevand</t>
  </si>
  <si>
    <t>Fredensborg Vand</t>
  </si>
  <si>
    <t>GODKENDT I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500.000 kr. medgår til opnåelse af et miljømål, idet der er tale om et nyt mål, som er fastsat af staten. Det samlede tillæg for driftsomkostninger til miljø- og servicemål er derfor på 500.000 kr.</t>
  </si>
  <si>
    <t>Fredericia Spildevand</t>
  </si>
  <si>
    <t>Frederiksberg Kloak</t>
  </si>
  <si>
    <t>Klimafunktion</t>
  </si>
  <si>
    <r>
      <t>GODKENDT I 2014: Målet er efter det oplyste fastsat i samarbejde med Frederiksberg Kommune. Som dokumentation for målet har selskabet indsendt ”aftale om klimaunderstøttende tiltag” indgået mellem selskabet og Frederiksberg Kommune i november 2012, Frederiksberg Kommunes spildevandsplan 2011 – 2022, udkast til Klimatilpasningsplan 2012 samt mail af 19. december 2012 fra selskabet. Selskabet har endvidere henvist til klimatilpasningsplanens vedtagelse af Kommunalbestyrelsen den 5. november 2012. Det fremgår af aftalen med kommunen, at denne er en konkretisering af de mål, der er fastlagt i kommunens spildevandsplan og klima- og skybrudsplan, for så vidt angår udbredelsen af lokale regnvandsløsninger. Formålet med aftalen er blandt andet at mindske belastningen på selskabets ledningsnet i tilfælde af øgede nedbørsmængder med fokus på lokale løsninger og styrkelse af den lokale indsats over for borgerne. Endvidere er det hensigten, at der skabes synergieffekter mellem kommunen og selskabet og dermed en ressourcemæssig besparelse samlet set. Formålet med klimafunktionen er endvidere ifølge aftalen at have en tættere kontakt til borgerne i forhold til lokale regnvandsløsninger, og i denne forbindelse muligheden for konkret rådgivning og projektering af lokale anlæg. Klimafunktionen vil endelig medvirke til projektudvikling af kommunale klimatilpasningsprojekter, som selskabet kan medfinansiere. Grundlaget for aftalen og dermed oprettelsen af klimafunktionen er, som angivet i aftalen, de mål, tiltag og handlestrategier, som er fastsat i spildevandsplanen og i klimatilpasningsplanen. Det relaterede mål i spildevandsplanen, jf. kapitel 3, er efter det oplyste, at</t>
    </r>
    <r>
      <rPr>
        <i/>
        <sz val="9"/>
        <color rgb="FF000000"/>
        <rFont val="EYInterstate Light"/>
      </rPr>
      <t xml:space="preserve"> ”samarbejde med lokale aktører (foreninger, byggemodnere etc.) om klima- og miljørigtige løsninger vil blive fremmet.” og ”For at fremme interessen for nedsivning vil der blive udarbejdet en folder, der nærmere beskriver mulighederne og de regler, der gælder ved nedsivning.”</t>
    </r>
    <r>
      <rPr>
        <sz val="9"/>
        <color rgb="FF000000"/>
        <rFont val="Eyinterstate light"/>
      </rPr>
      <t xml:space="preserve"> Det fremgår af klimatilpasningsplanen, at den er udtryk for et tæt samarbejde mellem kommunen og forsyningen for at finde de bedste og mest effektive løsninger. Klimafunktionen er således etableret på baggrund af både spildevandsplanen og klimatilpasningsplanen. Det fremgår af kommunalbestyrelsens mødereferat, at planens primære formål er, at fastlægge langsigtede mål og handlestrategier for klimatilpasning på Frederiksberg, og at fastlægge en overordnet handlingsplan for de kommende fire års indsats (med både kommune og forsyning som aktører). Endvidere fremgår det, at der skal indgås en aftale mellem kommunen og forsyningsselskabet om opfyldelse af planens mål. Den 1. januar 2013 trådte bekendtgørelse om driftsomkostninger til gennemførelse af miljømål og servicemål i kraft. Bekendtgørelsen fastsætter regler om, på hvilke betingelser vandselskabers driftsomkostninger til gennemførelse af miljømål eller servicemål kan indregnes i selskabernes prislofter, jf. § 1. I bekendtgørelsens § 2 defineres, hvad der forstås ved miljømål. </t>
    </r>
    <r>
      <rPr>
        <i/>
        <sz val="9"/>
        <color rgb="FF000000"/>
        <rFont val="EYInterstate Light"/>
      </rPr>
      <t>Ved miljømål forstås i denne bekendtgørelse mål, som opnås ved at gennemføre særlige aktiviteter til gavn for sundhed og miljø, herunder mål fastsat med henblik på tilpasning til klimaændringer</t>
    </r>
    <r>
      <rPr>
        <sz val="9"/>
        <color rgb="FF000000"/>
        <rFont val="Eyinterstate light"/>
      </rPr>
      <t>. Det følger af Naturstyrelsens vejledning om miljømål og servicemål, at klimatilpasning blandt andet kan omfatte indsamling af datagrundlag, oversvømmelseskortlægning, overvågning og separering af regnvand. Ifølge aftalen mellem kommunen og forsyningen, skal klimafunktionen have følgende opgaver: • Konkret rådgivning og projektering af lokale anlæg, herunder opsøgende arbejde i særlige risikoområder. • Gennemføre analyser af klimadata herunder iværksætte initiativer som giver et bedre datagrundlag end det nuværende. • Gennemføre en borgerrettet informationsindsatsen for LAR og lignende aktiviteter på Frederiksberg, herunder løbende afholdelse af informationsmøder. Klimafunktionens opgave vil således omfatte både dataindsamling, samt rådgivning og projektering af anlæg i særlige risikoområder, som identificeret i forbindelse med oversvømmelseskortlægningen. På baggrund heraf er det Forsyningssekretariatets vurdering, at der er tale om aktiviteter, som er omfattet af bekendtgørelsens definition af miljømål. Endvidere er det Forsyningssekretariatets vurdering, at målet er besluttet af det kompetente organ. På baggrund af det indberettede anser Forsyningssekretariatet det for dokumenteret, at omkostningen på 1.000.000 kr. medgår til opnåelse af et miljømål, idet der er tale om et nyt mål, som er fastsat af kommunen. Det samlede tillæg for driftsomkostninger til miljø- og servicemål er derfor på 1.000.000 kr.</t>
    </r>
  </si>
  <si>
    <t>Frederiksberg Vand</t>
  </si>
  <si>
    <t>Blødgøring af vand</t>
  </si>
  <si>
    <t>Målet er efter det oplyste fastsat af selskabets bestyrelse. Som dokumentation for målet har selskabet indsendt en redegørelse herfor samt referat af bestyrelsesmødet den 26. marts 2014. Ud fra det fremsendte fremgår det, at selskabet leverer noget af det hårdeste vand i Danmark, hvilket giver store gener hos forbrugerne, der ofte skal afkalke mv. Selskabet ønsker derfor at indføre et skilteprojekt, der kan danne grundlag for indførelse af blødgøring af vandet. I den forbindelse skal selskabet afholde omkostninger til rådgivere, test, kundeundersøgelser, deltagelse i VTUF-projekt samt studietur til udlandet. Selskabet oplyser, at studieturen er nødvendig for at indsamle bedst mulig viden inden projektet igangsættes. Selskabet ønsker således at gennemføre en studietur til udvalgte europæiske anlæg, hvor blødgøring foretages samtidig med avanceret vandbehandling. Selskabet oplyser, at Frederiksberg Forsyning er det eneste selskab i Danmark, hvor blødgøringen skal foregå samtidig med avanceret vandbehandling med aktivt kul for fjernelse af klorerede organiske forbindelser.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Dette skyldes, at forbrugerne opnår blødere vand ved at selskabet gennemfører en række undersøgelser og projekter herom. På baggrund af det indberettede anser Forsyningssekretariatet det for dokumenteret, at omkostningerne medgår til opnåelse af et servicemål, idet der er tale om et nyt mål, som er fastsat af selskabets bestyrelse.</t>
  </si>
  <si>
    <t>Målet er efter det oplyste fastsat af selskabets bestyrelse. Forsyningssekretariatet fandt ved fastsættelsen af prisloftet for 2014, at det indsendte materiale fyldestgørende dokumenterede, at de indberettede driftsomkostninger medgik til opnåelse af et nyt miljømål</t>
  </si>
  <si>
    <t>Fjernaflæsning af målere</t>
  </si>
  <si>
    <t>Målet er efter det oplyste fastsat af selskabets bestyrelse. Som dokumentation for målet har selskabet indsendt en redegørelse herfor samt referat af bestyrelsesmødet den 26. marts 2014. Ud fra det fremsendte fremgår det, at selskabet ønsker at indføre fjernaflæste målere for at sikre hyppigere og billigere aflæsninger, afhjælpe lækagesøgning samt give forbrugerne mulighed for at overvåge deres forbrug.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</si>
  <si>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Områdeundersøgelse og sektionering</t>
  </si>
  <si>
    <t>Målet er efter det oplyste fastsat af selskabets bestyrelse. Som dokumentation for målet har selskabet indsendt en redegørelse herfor samt referat af bestyrelsesmødet den 26. marts 2014. Ud fra det fremsendte fremgår det, at selskabet ønsker at inddele forsyningsnettet i 20 zoner, der hver forsynes gennem et begrænset antal brønde. Dette vil medføre højere tryk samt øge muligheden for lækagesøgning. Endvidere vil det betyde, at borgerne oplever, at lukninger i forbindelse med lækager bliver mindre omfangsrige. Efter Forsyningssekretariatets vurdering kan omkostninger til den indberettede aktivitet anses som driftsomkostninger til opnåelse af et servicemål, forudsat at de nødvendige betingelser er opfyldt.</t>
  </si>
  <si>
    <t>Tilbagestrømningssikring</t>
  </si>
  <si>
    <t>Målet er efter det oplyste fastsat af selskabets bestyrelse. Som dokumentation for målet har selskabet indsendt en redegørelse herfor samt referat af bestyrelsesmødet den 26. marts 2014. Ud fra det fremsendte fremgår det, at selskabet ønsker at gennemføre et projekt om  tilbagestømningssikring for at sikre forbrugerne mod forurenet drikkevand samt for at sikre, at alle virksomheder og institutioner har installeret den lovpligtige tilbagestømningssikring.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</si>
  <si>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Frederikshavn Spildevand</t>
  </si>
  <si>
    <t>Frederikshavn Vand</t>
  </si>
  <si>
    <t>GODKENDT I 2013: Målet er efter det oplyste fastsat af Hjørring Kommune. Som dokumentation for målet har selskabet indsendt Nordjyllands Amts indsatsplan for grundvandsbeskyttelse i OSD nr. 4 Tolne fra december 2006. I forbindelse med fastsættelsen af prisloftet for 2011 indsendte selskabet derudover også Hjørrings Byråds beslutning om ekspropriation, dyrkningsaftaler og deklarationer. Efter Forsyningssekretariatets vurdering kan omkostninger til den indberettede aktivitet anses som driftsomkostninger til opnåelse af et miljømål, forudsat at de nødvendige betingelser er opfyldt. Forsyningssekretariatet fandt ved fastsættelsen af prisloftet for 2011 og 2012, at det indsendte materiale fyldestgørende dokumenterede, at de indberettede omkostninger medgik til opnåelse af et miljømål, idet der er tale om et nyt mål, som er fastsat af Hjørring Kommune. Forsyningssekretariatet finder på baggrund heraf ligeledes grundlag for at tildele et tillæg til prisloftet for 2013 herfor på 1.500.000 kr.</t>
  </si>
  <si>
    <t>GODKENDT I 2013: Målet er efter det oplyste fastsat af selskabets bestyrelse. Som dokumentation for målet har selskabet indsendt referat fra bestyrelsesmøde den 2. maj 2012. Det fremgår heraf, at selskabets bestyrelse har besluttet at implementere Dokumenteret Drikkevandssikkerhed. Der er i forbindelse hermed desuden indført målemetoden BactiQuant.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500.000 kr. medgår til opnåelse af et servicemål, idet der er tale om et nyt mål, som er fastsat af selskabets bestyrelse.</t>
  </si>
  <si>
    <t>Frederikssund Spildevand</t>
  </si>
  <si>
    <t>Bekæmpelse af lugtgener</t>
  </si>
  <si>
    <t>Målet er ifølge det oplyste fastsat af selskabets bestyrelse. Som dokumentation for målet har selskabet indsendt uddrag af referat fra bestyrelsesmøde i selskabet den 14. april 2014 samt notat af 1. april 2014 til selskabets bestyrelse. Det fremgår af det indsendte, at selskabets forsyningsområde har en stor geografisk udstrækning, hvilket betyder, at selskabet har et stort antal pumpestationer, der via multiple pumpninger transporterer spildevandet ind til renseanlægget. Selskabet har for flere af selskabets pumpestationer og renseanlæg modtaget massive lugtklager fra de beboere, der er bosat i nærheden af disse. På baggrund heraf har selskabets bestyrelse vedtaget følgende mål: ”Frederikssund Forsyning skal gøre, hvad der er muligt, for at afløbssystem og renseanlæg ikke giver anledning til lugt, der er til gene for borgerne.” Selskabet har på baggrund heraf udarbejdet en handlingsplan for 2015, hvor det, på baggrund af klager fra borgerne, fremgår ved hvilke lokaliteter, der skal etableres lugtbekæmpelse, samt prioriteringen herfor. Endelig har selskabet anført, at driftsomkostningerne hertil omfatter tilsyn, vedligehold og kemikalier.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</si>
  <si>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Projekt Symbiose</t>
  </si>
  <si>
    <t>Målet er ifølge det oplyste fastsat af Frederikssund Byråd samt selskabets bestyrelse. Som dokumentation for målet har selskabet indsendt byrådets beslutning af den 29. januar 2014 (sagsnummer 65), uddrag af referat fra bestyrelsesmøde i selskabet den 14. april 2014, samt notat af 3. april 2014 til selskabets bestyrelse. Det fremgår af det indsendte, at projektets mål er at være katalysator for bæredygtig vækst og innovation i kommunens virksomheder. Projektet skal understøtte lokale virksomheder i at samarbejde om udnyttelse af rest og spildstrømme med det formål at reducere virksomhedernes ressourceforbrug, øge genanvendelsen og hermed forbedre virksomhedernes konkurrenceevne. Af bilag 2 til byrådets beslutning fremgår det også, at målet er at være katalysator for bæredygtig vækst og innovation i kommunens virksomheder. Symbioseforeningens rolle vil være som koordinator for netværkets aktører, og hovedopgaven vil være at finde samarbejdspartnere i og udenfor netværket og bringe dem sammen. Foreningen vil videre have til opgave at formidle viden og læring om de konkurrence- og samfundsmæssige fordele ved netværket. Endelige skal foreningen indsamle data fra de deltagende aktører. Afslutningsvis fremgår det af bilag 2, at de stiftende medlemmer er tænkt at bestå af blandt andet Frederikssund Forsyning A/S.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Af § 2, stk. 2, fremgår det videre, at denne særlige aktivitet skal være udført i forbindelse med håndtering af drikkevand eller spildevand. Det er Forsyningssekretariatets vurdering, at etablering og deltagelse i en forening med formålet at være katalysator for bæredygtig vækst og innovation i kommunernes virksomheder ikke kan anses som en aktivitet i forbindelse med håndtering af spildevand. Endvidere er der ikke tale om en aktivitet, der ligger indenfor selskabets primære aktiviteter. Der er således ikke tale om et miljø- eller servicemål i henhold til bekendtgørelse nr. 1048 om driftsomkostninger til gennemførelse af miljømål og servicemål, hvorfor der ikke er grundlag for at tildele et tillæg for omkostningerne til målet. Endelig skal det bemærkes, at det følger af § 4, stk. 1, i bekendtgørelse nr. 1048 om driftsomkostninger til gennemførelse af miljømål og servicemål, at det er en betingelse for indregning af tillæg i prisloftet, at miljømålet er besluttet af enten staten eller kommunalbestyrelsen. Denne beslutning kan ifølge § 5, stk. 1, være fastsat i lovgivning, i et påbud, i en kommunal sektorplan eller i form af en skriftlig aftale mellem selskabet og staten eller kommunalbestyrelsen. Hertil skal det bemærkes, at det er Forsyningssekretariatets vurdering, at byrådets beslutning af den 29. januar 2014 ikke kan anses for en endelig beslutning om, at selskabet skal deltage i projektet. Det fremgår alene, at ”det er tænkt at beslå af: Frederikssund Forsyning A/S”. Der er således ikke tale om en endelig beslutning, hvorfor kravet i § 4, stk. 1, ikke er opfyldt.</t>
  </si>
  <si>
    <t>Frederikssund Vand</t>
  </si>
  <si>
    <t>DDS Ledelsessystem</t>
  </si>
  <si>
    <t>GODKENDT I 2012: Målet er efter det oplyste fastsat af selskabets bestyrelse. Som dokumentation har selskabet medsendt et uddrag af bestyrelsesmødereferat af den. 18. april 2011. Den budgetterede udgift er oplyst at gå til opbygning og implementering af ledelsessystemet ”Dokumenteret Drikkevands Sikkerhed”, som forventes at ske i løbet af 2011. Efter Forsyningssekretariatets vurdering kan omkostninger til de ovennævnte aktiviteter anses som driftsomkostninger til opnåelse af et servicemål, forudsat at de nødvendige betingelser er opfyldt. På baggrund af det indberettede anser Forsyningssekretariatet det for dokumenteret, at omkostningen på 50.000 kr. for implementering af ledelsessystemet medgår til opnåelse af et servicemål, idet det er tale om et nyt mål, som er fastsat af selskabets bestyrelse.</t>
  </si>
  <si>
    <t>Furesø Spildevand</t>
  </si>
  <si>
    <t>Iltning af Furesø</t>
  </si>
  <si>
    <t>GODKENDT I 2011: Målet er oplyst at være fastsat af Furesø Kommune. Den budgetterede udgift er 450.000 kr. Det er oplyst, at Furesø Kommune i forbindelse med kommunalreformen blev pålagt at videreføre opgaven, der løber frem til og med 2012.
Der er ikke vedhæftet yderligere dokumentation for målet.
I udkast til afgørelse har Forsyningssekretariatet anført, at for at driftsomkostninger til miljø- og servicemål kan indregnes i prisloftet, er det en nødvendig men ikke tilstrækkelig betingelse, at omkostningen følger af et krav fra stat, kommune eller bestyrelsen. Der skal desuden være tale om en ny aktivitet, eller at en eksisterende aktivitet skal have fået et nyt indhold med væsentlig økonomisk konsekvens. Allerede fordi dette ikke er dokumenteret for ovenstående indberettede driftsomkostninger til miljø- og servicemål, kan omkostningerne ikke indregnes i prisloftet.
Selskabet har i høringssvaret anført, at ”Selskabet har indberettet en forventet udgift på 450.000 kr. til iltning af Furesøen. Forsyningssekretariatet har på baggrund af en ufuldstændig dokumentation for udgiften fundet, at der ikke er grundlag for at give til læg til prisloftet herfor. 
Selskabet er af den opfattelse, at tillægget til prisloftet er berettiget, idet der er tale om en forholdsvis ny aktivitet, idet der er tale om en udgift, der er en konsekvens af myndighedernes tilladelse til at kunne udlede det rensede spildevand fra Stavnsholt Renseanlæg til Furesøen.
Der vedlægges således følgende korrespondance som dokumentation for, at selskabet er blevet pålagt denne udgift:
• Sagsfremstilling til økonomiudvalget i daværende Farum Kommune fra 3.9.2002.
• Skrivelse af 7. oktober 2003 fra daværende Frederiksborg Amt vedrørende Farum Kommunes terminer for betaling til restaurering af Furesø.
• Skrivelse af 10. februar 2006 fra Frederiksborg Amt med Statens begrundelse for at Kommunen skal afholde udgifter til dette projekt.
• Skrivelse fra Statsforvaltningen - Hovedstaden af 9. januar 2007 vedrørende en henvendelse fra en borger om hvorfor udgiften vedrørende iltning af Furesøen er en udgift, der er pålagt den kommunale kloakforsyning.”
Det fremgår af brev fra Frederiksborg Amt til Sammenlægningsudvalget i Furesø kommune, at det er en forudsætning for tilladelsen til udledning af renset spildevand fra Stavnsholt Renseanlæg til Furesøen, at projektet med restaurering af Furesøen gennemføres. Iltningsanlægget, som er et led heri, er sat i drift i 2007. Omkostningerne herved skal betales af Furesø
kommune. Udgiften var 610.000 kr. i 2007, og den er forudsat at 12/19 falde henover årene. Det er fremført heri, at projektet er at betragte som en oprydning efter udledning af spildevand.
Det fremgår af brevet fra Statsforvaltningen til Furesø kommune, at det er i overensstemmelse med reglerne i lov om betalingsregler for spildevandsanlæg, at udgiften til projektet med oprensning af Furesøen dækkes af over spildevandstaksten.
På denne baggrund finder Forsyningssekretariatet det dokumenteret, at selskabets udgift til iltning af Furesøen er driftsomkostninger til et nyt miljømål pålagt af tidligere Frederiksborg amt.</t>
  </si>
  <si>
    <t>Furesø Vandforsyning</t>
  </si>
  <si>
    <t>VVM-redegørelser / VVM-analyser</t>
  </si>
  <si>
    <t>GODKENDT I 2013: Målet er efter det oplyste fastsat af Furesø Kommune. Som dokumentation for målet har selskabet i forbindelse med fastsættelsen af prisloftet for 2012 indsendt brev af 17. april 2009 fra Furesø Kommune samt brev af 10. oktober 2006 fra Hovedstadens Udviklingsråd, som dokumenterer at målet er fastsat af kommunen. Målet går efter det oplyste ud på, at der i forbindelse med fremtidige indvindingstilladelser stilles krav om foretagelse af VVM-analyser. Selskabet har i e-mail af 16. august 2012 oplyst, at de budgetterede driftsomkostninger skal gå til den fortsatte udarbejdelse af VVM-redegørelser. Efter Forsyningssekretariatets vurdering kan omkostninger til den indberettede aktivitet anses som driftsomkostninger til opnåelse af et miljømål, forudsat at de nødvendige betingelser er opfyldt. Forsyningssekretariatet fandt ved fastsættelsen af prisloftet for 2012, at det indsendte materiale fyldestgørende dokumenterede, at de indberettede omkostninger medgik til opnåelse af et miljømål, idet der er tale om et nyt mål, som er fastsat af Furesø Kommune. Forsyningssekretariatet finder på baggrund heraf ligeledes grundlag for at tildele et tillæg til prisloftet for 2013 herfor. Det samlede tillæg for driftsomkostninger til miljø- og servicemål er derfor på 335.000 kr.</t>
  </si>
  <si>
    <t>GODKENDT I 2013: VVM undersøgelser: Målet er efter det oplyste fastsat af Furesø Kommune. Som dokumentation for målet har selskabet i forbindelse med fastsættelsen af prisloftet for 2012 indsendt brev af 17. april 2009 fra Furesø Kommune samt brev af 10. oktober 2006 fra Hovedstadens Udviklingsråd, som dokumenterer at målet er fastsat af kommunen. Målet går efter det oplyste ud på, at der i forbindelse med fremtidige indvindingstilladelser stilles krav om foretagelse af VVM-analyser. Selskabet har i e-mail af 16. august 2012 oplyst, at de budgetterede driftsomkostninger skal gå til den fortsatte udarbejdelse af VVM-redegørelser.
Efter Forsyningssekretariatets vurdering kan omkostninger til den indberettede aktivitet anses som driftsomkostninger til opnåelse af et miljømål, forudsat at de nødvendige betingelser er opfyldt. Forsyningssekretariatet fandt ved fastsættelsen af prisloftet for 2012, at det indsendte materiale fyldestgørende dokumenterede, at de indberettede omkostninger medgik til opnåelse af et miljømål, idet der er tale om et nyt mål, som er fastsat af Furesø Kommune. Forsyningssekretariatet finder på baggrund heraf ligeledes grundlag for at tildele et tillæg til prisloftet for 2013 herfor.                                                                                                                       GODKENDT I 2014: Kvalitetssikring: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 kr. medgår til opnåelse af et miljømål, idet der er tale om et nyt mål, som er fastsat af staten.</t>
  </si>
  <si>
    <t>Jordprøve analyser</t>
  </si>
  <si>
    <t>Målet er ifølge det oplyste fastsat statsligt. Som dokumentation for målet har selskabet indsendt en faktura fra april 2014. Selskabet har i mail af 6. maj 2014 oplyst, at Miljøstyrelsen har besluttet, at inden opgravet jord kan køres til deponering, skal der foretages en jordprøveanalyse, der afgør om jorden er forurenet, og hvorledes jorden skal deponeres. Selskabet har videre oplyst, at den opgravede jord stammer fra ledningsbrud, hvor jorden bliver uanvendelig, når den har været vandfyldt.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Det fremgår af § 2, stk. 1, i bekendtgørelsen, at miljømål er mål, som opnås ved at gennemføre særlige aktiviteter til gavn for sundhed og miljø, herunder mål fastsat med henblik på tilpasning til klimaændringer. Efter Forsyningssekretariatets vurdering kan de indberettede aktiviteter hverken betragtes som aktiviteter til opnåelse af et miljø- eller servicemål, men derimod som aktiviteter, der er en del af selskabets almindelige drift, idet aktiviteterne ud fra det oplyste vedrører renovering og investering i ledninger, samt idet der ikke er tale en særlig aktivitet da alle selskaber, efter det oplyste, skal foretage disse jordprøver. Endelig har selskabet ikke kunne dokumentere eller oplyse, at målet er statsligt fastsat, hvilket er et krav efter bekendtgørelsens § 4. Afslutningsvis kan det bemærkes, at det er Forsyningssekretariatets vurdering, at udgifter til jordprøver i forbindelse med renovering og etablering af ledninger, er indeholdt i investeringstillægget. Selskabet har i sit høringssvar oplyst, at selskabet ikke tidligere har haft omkostninger til jordanalyser, idet kravet om jordanalyser er indført ved bekendtgørelse af lov om forurenet jord 282 af 22/3 2007 med senere ændringer og bekendtgørelse om anmeldelse og dokumentation i forbindelse med flytning af jord 1757 af 27/12 2006 samt Furesø Kommunes beslutning af 28/2 2008. På baggrund heraf fastholder selskabet, at omkostningerne skal indregnes i prisloftet. Selskabet oplyser videre i mail af 3. september 2014, at omkostningerne i ringe grad forekommer i forbindelse med investeringer, men i forbindelse med ledningsbrud og reparation heraf, altså i forbindelse med selskabets almindelige drift. Som citeret ovenstående fremgår det af både §§ 2 og 3, at der ved miljø- eller servicemål skal være tale om særlige aktiviteter. Det er Forsyningssekretariatet vurdering, at idet der er tale om aktiviteter forbundet med selskabets almindelige drift, samt aktiviteter som alle selskaber skal udføre, så er der ikke tale om en særlig aktivitet. Hensigten med reglerne om miljø- og servicemål er, at selskaber der yder særlige aktiviteter til gavn for sundhed, miljø eller forbrugerne, som selskabet ikke gjorde i basisperioden, skal kompenseres for omkostningerne hertil. Det forhold, at der er fastsat krav om jordprøveanalyser i lovgivningen eller af kommunen ændrer ikke på dette forhold. Kravet om jordanalyser, som indgår i selskabets almindelig drift, er således ikke en særlig aktivitet, som selskabet skal kompenseres for i prisloftet. Omkostningerne hertil skal afholdes over selskabets driftsomkostninger. Såfremt selskabet bliver pålagt at foretage jordprøver udover det i lovgivningen fastsatte krav, samt hvis der er tale en om særlig aktivitet til gavn for sundhed, miljø eller forbrugerne, vil dette kunne betragtes som et miljø- eller servicemål, idet det ligger udover det der forventes af selskabet. Samlet er der derfor efter Forsyningssekretariatets vurdering ikke grundlag for at tildele et tillæg til prisloftet herfor. Det indsendte høringssvar ændrer ikke herpå.</t>
  </si>
  <si>
    <t>Advokat- og revisorbistand</t>
  </si>
  <si>
    <t>Selskabet har i sit høringssvar bedt om, at selskabets omkostninger til advokat- og revisorbistand i forbindelse med en retssag mod Forsyningssekretariatet skal medtages som et miljø- eller servicemål.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Det fremgår af § 2, stk. 1, i bekendtgørelsen, at miljømål er mål, som opnås ved at gennemføre særlige aktiviteter til gavn for sundhed og miljø, herunder mål fastsat med henblik på tilpasning til klimaændringer. Efter Forsyningssekretariatets vurdering kan de indberettede aktiviteter hverken betragtes som aktiviteter til opnåelse af et miljø- eller servicemål, men derimod som aktiviteter, der er en del af selskabets almindelige drift, idet aktiviteterne ud fra det oplyste hverken er til gavn for miljøet, sundheden eller giver forbrugerne en udvidet service. Endvidere er der ikke fremsendt dokumentation for målets fastsættelse, hvorfor der efter Forsyningssekretariatets vurdering ikke er grundlag for at tildele et tillæg til prisloftet herfor. Samlet er der derfor efter Forsyningssekretariatets vurdering ikke grundlag for at tildele et tillæg til prisloftet herfor.</t>
  </si>
  <si>
    <t>Gentofte Spildevand</t>
  </si>
  <si>
    <t>Ledelsessystem</t>
  </si>
  <si>
    <t>GODKENDT I 2013: Målet er efter det oplyste fastsat af selskabets bestyrelse. Som dokumentation for målet har selskabet i forbindelse med afgørelsen af prisloftet for 2011 indsendt driftsaftale indgået mellem Nordvand Koncernen og koncernens to ejerkommuner, Gentofte og Gladsaxe Kommune, fra 2010 og 2011. Selskabet har oplyst, at næste driftsaftale forventes at foreligge godkendt af bestyrelsen i november 2012. De budgetterede omkostninger er oplyst at gå til vedligeholdelse og recertificering af ledelsessystemet. Efter Forsyningssekretariatets vurdering kan omkostninger til den indberettede aktivitet anses som driftsomkostninger til opnåelse af et servicemål, forudsat at de nødvendige betingelser er opfyldt. Forsyningssekretariatet fandt ved fastsættelsen af prisloftet for 2011 og 2012, at det indsendte materiale fyldestgørende dokumenterede, at de indberettede omkostninger medgik til opnåelse af et servicemål, idet der er tale om et nyt mål, som er fastsat af selskabets bestyrelse. Forsyningssekretariatet finder på baggrund heraf ligeledes grundlag for at tildele et tillæg til prisloftet for 2013 herfor. Det samlede tillæg for driftsomkostninger til miljø- og servicemål er derfor på 56.250 kr.</t>
  </si>
  <si>
    <t>Gentofte Vand</t>
  </si>
  <si>
    <t>Målet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med henvisning til bekendtgørelsen om kvalitetssikring.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</si>
  <si>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Gilleleje Vandværk</t>
  </si>
  <si>
    <t>Give Vandværk</t>
  </si>
  <si>
    <t>Gl. Hørning Vandværk</t>
  </si>
  <si>
    <t>Månedlig måleraflæsning</t>
  </si>
  <si>
    <t>Målet er ifølge det oplyste fastsat af selskabets bestyrelse. Som dokumentation herfor har selskabet indsendt referat af bestyrelsesmøde den 15. april 2014. Heraf fremgår det, at der skal foretages månedlig aflæsning hos de enkelte forbrugere af fjernaflæselige vandmålere til kontrol og sikring af forbrugernes vandforbrug og lækage.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</si>
  <si>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SMS-service</t>
  </si>
  <si>
    <t>Målet er ifølge det oplyste fastsat af selskabets bestyrelse. Som dokumentation herfor har selskabet indsendt referat af bestyrelsesmøde den 15. april 2014. Heraf fremgår det, at der skal oprettes SMS-service til udsendelse i forbindelse med beredskabshændelser, generalforsamlinger, driftsforstyrrelser mv.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</si>
  <si>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Grundvandsbeskyttelse i BNBO</t>
  </si>
  <si>
    <t>Målet er ifølge det oplyste fastsat af Skanderborg Kommune. Som dokumentation herfor har selskabet indsendt byrådsbeslutning af den 22. november 2013 samt rapport om boringsnære beskyttelsesområder. Selskabet oplyser i indberetningen, at der er tale om kompensation til private lodsejere i boringsnære beskyttelseszoner, der er udpeget af Skanderborg Kommune. Heraf fremgår det, at selskabet er blevet pålagt at sikre grundvandet via indsatser opstillet i indsatsplanerne for Skanderborg Kommune samt udlægning af BNBO. Videre fremgår det, at Skanderborg Kommune vil benytte §§ 24 og 26a i Miljøbeskyttelsesloven til at pålægge rådighedsindskrænkninger eller andre foranstaltninger, såfremt der ikke kan opnås frivillige aftaler om ophør af forurenende aktiviteter.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Skanderborg Kommune.</t>
  </si>
  <si>
    <t>Gladsaxe Spildevand</t>
  </si>
  <si>
    <t>Gladsaxe Vand</t>
  </si>
  <si>
    <t>GODKENDT I 2011: Målet er oplyst at være fastsat af bestyrelsen. Den budgetterede udgift er 223.574 kr. som går til opbygning og implementering af et ledelsessystem.</t>
  </si>
  <si>
    <t>Kulfiltrering af drikkevand</t>
  </si>
  <si>
    <t>Målet er ifølge det oplyste fastsat af selskabets bestyrelse. Som dokumentation for målet har selskabet indsendt referat af bestyrelsesmøde af den 29. april 2014. Af det fremsendte materiale fremgår det, at det drejer sig om kulfiltrering af drikkevand på det nye Bagsværd Vandværk. Selskabet har i samarbej-de med kommunen besluttet at udnytte de lokale drikkevandsressourcer. For forsat at kunne udnytte grundvandet ved Bagsværd Vandværk til drikkevand, er det nødvendigt at filtrere det gennem aktivt kul, da det er forurenet med klorerede opløsningsmidler.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</si>
  <si>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Glamsbjerg Vandværk</t>
  </si>
  <si>
    <t>Glostrup Spildevand</t>
  </si>
  <si>
    <t>Indsats mod oversvømmelser</t>
  </si>
  <si>
    <t>GODKENDT I 2014: Målet er efter det oplyste fastsat af selskabets bestyrelse. Som dokumentation for målet har selskabet i forbindelse med afgørelsen af prisloftet for 2012 indsendt redegørelse for målet, referatuddrag fra bestyrelsesmøde den 29. august 2011 samt en økonomioversigt for klimatilpasningsplanen fra 9. september 2011. Selskabet har endvidere indsendt referat fra bestyrelsesmøde den 27. juni 2012 samt ”bilag 3” af 29. maj 2012, som beskriver det videre arbejde med målet, herunder de tiltag, som selskabet vil iværksætte i 2013.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omkostninger medgik til opnåelse af et servicemål, idet der er tale om et nyt mål, som er fastsat af selskabets bestyrelse. Forsyningssekretariatet finder på baggrund heraf ligeledes grundlag for at tildele et tillæg til prisloftet for 2014 herfor på 1.250.000 kr.</t>
  </si>
  <si>
    <t>Tillæg til klimatilpasningsplan om 
ledningsregistrering og TV-inspektion</t>
  </si>
  <si>
    <t>GODKENDT I 2014: Målet er efter det oplyste fastsat af selskabets bestyrelse. Som dokumentation for målet har selskabet indsendt referat fra bestyrelsesmøde i selskabet den 15. april 2013. Heraf fremgår det, at selskabet i forbindelse med klimatilpasningen har konstateret et behov for en mere detaljeret viden omkring det eksisterende ledningsnet, hvorfor der er behov for supplerende ledningsregistrering og TV-inspektion.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500.000 kr. medgår til opnåelse af et servicemål, idet der er tale om et nyt mål, som er fastsat af selskabets bestyrelse. Samlet tillæg: Det samlede tillæg for driftsomkostninger til miljø- og servicemål er derfor på 1.750.000 kr.</t>
  </si>
  <si>
    <t>Glostrup Vand</t>
  </si>
  <si>
    <t>GODKENDT I 2014: Målet er efter det oplyste fastsat af Glostrup Kommune. Som dokumentation for målet har selskabet indsendt indvindingstilladelse af 12. april 2011, kommunens vandforsyningsplan for 2013 med bilag samt vedtægter, handlingsplan og budget for det nedlagte Vestegnens Vandsamarbejde I/S fra april 2002. Det fremgår af det indsendte, at Glostrup Kommune i vandforsyningsplanen har besluttet, at der skal opretholdes en stor lokal indvinding af vand i Glostrup Kommune. Det fremgår videre af planen, at kommunen har besluttet, at indvindingen af grundvand skal være bæredygtig i henhold til definitionen i det tidligere Vestegnens Vandsamarbejde I/S, som Glostrup Kommune deltog i, da det eksisterede. Dette fremgår ligeledes af den indsendte indvindingstilladelse. Det fremgår af de indsendte vedtægter, at formålet med vandsamarbejdet var at øge erfaringsudvekslingen for grundvandsindvindingen på tværs af kommunegrænserne og at samarbejde om grundvandsbeskyttelsen for at sikre egenindvindingen. Aktiviteterne bestod i blandt andet opsporing af forureningskilder, vurdering af risici, oprydnings- og afværgetiltag samt overvågning af vandspejl og vandkvalitet. Ifølge indvindingstilladelsen skal selskabet sikre en bæredygtig vandforsyning i henhold til Vestegnens Vandsamarbejde, hvilket indebærer en række forskellige målsætninger og aktiviteter, herunder et effektivt og intensivt overvågningssystem, styring af oppumpning efter et fast vandspejl samt detaljeret kortlægning af grundvandsressourcen.
Selskabet oplyser, at det forhold, at grundvandsindvindingen skal ske i overensstemmelse med principperne i det nedlagte Vestegnens Vandsamarbejde I/S, indebærer, at selskabet skal foretage fælles pejlinger med HOFOR og opretholde udvinding fra dets boring nr. 200.4416 med henblik på at fastholde forureningen, således at der ikke sker udsivning til HOFORs boringer. Derudover omfatter aktiviteterne drift af anlæg med aktivt kul.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det indsendte, at der er tale om særlige aktiviteter til gavn for miljøet.
For at der kan tildeles tillæg for målet, skal der være tale om et nyt mål i forhold til hvad der var gældende for selskabet i basisperioden 2003-2005. Selskabet oplyser, at vandforsyningsområdet i Glostrup sandsynligvis ikke har været belastet af driftsomkostninger i basisperioden 2003-2005, idet omkostningerne er afholdt af de skattefinansierede midler og samarbejdet er opstået på interkommunalt niveau. På baggrund heraf og idet det fremgår af vedtægterne for samarbejdet, at det kommunerne, og ikke vandforsyningerne, der deltager som interessenter i samarbejdet, finder Forsyningssekretariatet det for sandsynliggjort, at der ikke er afholdt omkostninger til målet og de tilknyttede aktiviteter i basisperioden, hvorfor der er tale om et nyt mål. På baggrund af det indberettede anser Forsyningssekretariatet det for do-kumenteret, at omkostningerne på 385.000 kr. medgår til opnåelse af et miljømål, idet der er tale om et nyt mål, som er fastsat af Glostrup Kommune.</t>
  </si>
  <si>
    <t>ISO-certificering DDS</t>
  </si>
  <si>
    <t>GODKENDT I 2013: Målet er efter det oplyste fastsat af selskabets bestyrelse. Som dokumentation har selskabet indsendt referat fra bestyrelsesmøde den 8. oktober 2012. Det fremgår af det indsendte, at selskabet skal indføre Dokumenteret Drikkevandssikkerhed samt et kvalitetssikringssystem som for eksempel ISO 22000. Dette er for at sikre en vandforsyning af høj kvalitet.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300.000 kr. medgår til opnåelse af et servicemål, idet der er tale om et nyt mål, som er fastsat af selskabets bestyrelse. Det samlede tillæg for driftsomkostninger til miljø- og servicemål er derfor på 300.000 kr.</t>
  </si>
  <si>
    <t>Gram Vandværk</t>
  </si>
  <si>
    <t>Greve Spildevand</t>
  </si>
  <si>
    <t>GODKENDT I 2013: Målet er efter det oplyste fastsat af Greve Kommune. Som dokumentation for målet har selskabet i forbindelse med afgørelsen af prisloftet for 2011 indsendt et redegørende notat om målet samt Greve Byråds beslutninger fra møde den 2. oktober 2007. Herudover har selskabet indsendt et notat indeholdende en specifikation over de lønomkostninger, som selskabet afholder i forbindelse med opnåelse af målet. Efter Forsyningssekretariatets vurdering kan omkostninger til den indberettede aktivitet anses som driftsomkostninger til opnåelse af et servicemål, forudsat at de nødvendige betingelser er opfyldt. Forsyningssekretariatet fandt ved fastsættelsen af prisloftet for 2011 og 2012, at det indsendte materiale fyldestgørende dokumenterede, at de indberettede omkostninger medgik til opnåelse af et servicemål, idet der er tale om et nyt mål, som er fastsat af Greve Kommune. Forsyningssekretariatet finder på baggrund heraf ligeledes grundlag for at give et tillæg til prisloftet for 2013 herfor på 2.802.896 kr.</t>
  </si>
  <si>
    <t>Greve Vandværk</t>
  </si>
  <si>
    <t>GODKENDT I 2014: Målet er efter det oplyste fastsat af selskabets bestyrelse. Som dokumentation har selskabet indsendt den mellem selskabet og Blue Idea ApS indgåede aftale om levering af SMS-service. SMS-servicen skal efter det oplyste anvendes til at varsle forbrugerne om brud mv.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20.000 kr. medgår til opnåelse af et servicemål, idet der er tale om et nyt mål, som er fastsat af selskabets bestyrelse. Selskabet modtager et tillæg på 20.000 kr. for målet.</t>
  </si>
  <si>
    <t>GODKENDT I 2014: Målet er efter det oplyste fastsat af staten.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omkostningen på 150.000 kr. medgår til opnåelse af et miljømål, idet der er tale om et nyt mål, som er fastsat af staten. Selskabet modtager et tillæg på 150.000 kr. for målet.</t>
  </si>
  <si>
    <t>GODKENDT I 2014: Målet er efter det oplyste fastsat af Greve Kommune og Naturstyrelsen. Målet er behandlet i Konkurrenceankenævnets kendelse afsagt den 23. april 2013 (sagsnr. 2010-0023364), og selskabet har i forbindelse med ankenævnets behandling af klagesagen for prisloftet for 2011 indsendt ”Samarbejdsaftale indgået mellem I/S Vandsamarbejdet Greve, Miljøministeriet v/Skov- og Naturstyrelsen og Greve Kommune om skovrejsning” fra 2007. Selskabet har endvidere ved møde med Forsyningssekretariatet den 26. august 2013 udleveret vedtægterne for I/S Vandsamarbejdet Greve fra 2004 samt eftersendt de reviderede vedtægter vedtaget den 20. marts 2013. Det fremgår af den indsendte samarbejdsaftale, at aftalen har til formål at etablere et offentligt skovrejsningsområde som en aktivitet til opnåelse af et mål om grundvandsbeskyttelse.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den nu indsendte samarbejdsaftale, at der er tale om særlige aktiviteter til gavn for miljøet. Miljømålet findes derudover at være tilstrækkeligt konkretiseret og dokumenteret, idet det fremgår af samarbejdsaftalen, at målet er fastsat af Greve Kommune og Naturstyrelsen. Det fremgår af samarbejdsaftalen, at den er indgået mellem Greve Kommune, Naturstyrelsen og I/S Vandsamarbejdet Greve. Således er det i aftalen fastsatte miljømål om grundvandsbeskyttelse fastsat over for I/S Vandsamarbejdet Greve, og dermed ikke direkte over for selskabet. På baggrund af de indsendte vedtægter for vandsamarbejdet, herunder § 6 om hæftelsesforhold, og idet der er tale om et interessentskab, hvor interessenterne hæfter personligt, principalt og solidarisk, finder Forsyningssekretariatet, at selskabet er forpligtet af det miljømål, der er fastsat for I/S Vandsamarbejdet Greve. Selskabet har videre redegjort for omkostningerne til vandsamarbejdet. Den budgetterede økonomi for samarbejdet medfører, at vandsamarbejdet afsætter et årligt, gennemsnitligt budgetbeløb på cirka 1.000.000 kr. til den del af skovrejsningsaktiviteterne, som vandsamarbejdet skal afholde omkostninger til. Selskabet har i den forbindelse oplyst, at der på denne måde sker en form for opsparing i vandsamarbejdet, idet der i de enkelte år kan være forskel på mulighederne for konkret skovrejsning i de enkelte områder. Endvidere er den budgetterede økonomi fra 2007, hvorfor der skal tages højde for prisudvikling mv. Selskabet forventer derfor nu, at det fremover skal betale et bidrag til vandsamarbejdet ud fra en forventet takst på 0,50 kr. per m3 indvundet vand. Dette svarer til et årligt budgetbeløb på cirka 1.000.000 kr. for selskabet. Selskabet har hertil oplyst, at taksten sandsynligvis vil stige, idet der i det projekterede økonomioverslag er taget udgangspunkt i en jordpris på 150.000 kr. per hektar, som er steget siden overslaget blev udarbejdet. På baggrund af det indberettede anser Forsyningssekretariatet det for dokumenteret, at omkostningerne på 1.000.000 kr. medgår til opnåelse af et miljømål, idet der er tale om et nyt mål, som er fastsat af Greve Kommune og Naturstyrelsen. Samlet tillæg: Det samlede tillæg for driftsomkostninger til miljø- og servicemål er derfor på 1.170.000 kr.</t>
  </si>
  <si>
    <t>Skolestue</t>
  </si>
  <si>
    <t>Målet er efter det oplyste fastsat af selskabets bestyrelse. Selskabet har ikke fremsendt dokumentation for målets godkendelse. Selskabet har videre oplyst, at målet ikke forventes godkendt i løbet af sommeren.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Det følger af § 4, stk. 2, i bekendtgørelse nr. 1048 om driftsomkostninger til gennemførelse af miljømål og servicemål, at det er en betingelse for indregning af tillæg i prisloftet, at servicemålet er besluttet af enten kommunalbestyrelsen eller af selskabets generalforsamling eller bestyrelse. Det følger videre af Naturstyrelsens vejledning til bekendtgørelsen, at dokumentationen skal indberettes til Forsyningssekretariatet i forbindelse med indberetning til prisloftet. Idet det der ikke er sendt dokumentation for målets fastsættelse, er der efter Forsyningssekretariatets vurdering ikke grundlag for at tildele et tillæg til prisloftet herfor. Det bemærkes, at sekretariatet på grund af den manglende dokumentation ikke har vurderet målet nærmere.</t>
  </si>
  <si>
    <t>Bedre drikkevand</t>
  </si>
  <si>
    <t>Gribvand Spildevand</t>
  </si>
  <si>
    <t>GODKENDT I 2013: Målet er efter det oplyste fastsat af Gribskov Kommune i 2007. Som dokumentation for målet har selskabet tidligere indsendt Gribskov Kommunes handleplan for kloakfornyelse. Selskabet har oplyst, at de budgetterede driftsomkostninger udgør et årsværk, og at arbejdet med at nå det opstillede mål fortsat er igangværende. Efter Forsyningssekretariatets vurdering kan omkostninger til den indberettede aktivitet anses som driftsomkostninger til opnåelse af et servicemål, forudsat at de nødvendige betingelser er opfyldt. Forsyningssekretariatet fandt ved fastsættelsen af prisloftet for 2011 og 2012, at det indsendte materiale fyldestgørende dokumenterede, at de indberettede omkostninger medgik til opnåelse af et servicemål, idet der var tale om et nyt mål, som er fastsat af Gribskov Kommune. Forsyningssekretariatet finder på baggrund heraf ligeledes grundlag for at tildele et tillæg på 645.945 kr. til prisloftet for 2013 herfor.</t>
  </si>
  <si>
    <t>Grindsted Vandværk</t>
  </si>
  <si>
    <t>GODKENDT I 2014: Målet er efter det oplyste fastsat af selskabets bestyrelse den 19. november 2010. Som dokumentation for målet har selskabet indsendt bestyrelsesnotat af samme dato, hvoraf beslutningen om at implementere Dokumenteret Drikkevandssikkerhed fremgår. Selskabet har derudover indsendt referat fra bestyrelsesmødet den 19. november 2011, hvoraf det fremgår, at selskabet har implementeret Dokumenteret Drikkevandssikkerhed, og at bestyrelsen har valgt at indføre en årlig audit. De budgetterede driftsomkostninger er oplyst at gå til udbygning og vedligeholdelse af systemet samt til gennemførelse af den årlige audit. Efter Forsyningssekretariatets vurdering kan omkostninger til de ovenstående aktiviteter anses som driftsomkostninger til opnåelse af et servicemål, forudsat at de nødvendige betingelser er opfyldt. På baggrund af det indberettede anser Forsyningssekretariatet det for dokumenteret, at omkostningen på 50.000 kr. medgår til opnåelse af et servicemål, idet der er tale om et nyt mål, som er fastsat af selskabets bestyrelse.</t>
  </si>
  <si>
    <t>Fjernaflæsning</t>
  </si>
  <si>
    <t>GODKENDT I 2014: Efter Forsyningssekretariatets vurdering i udkastet til nærværende afgørelse skulle de indberettede omkostninger ikke behandles som driftsomkostninger til miljø- og servicemål, men derimod som omkostninger i forbindelse med planlagte investeringer. Dette var begrundet i, at selskabet efter det oplyste skulle udskifte de nuværende vandmålere med fjernaflæste elektroniske målere. Forsyningssekretariatet anså udskiftning af målere for at udgøre et anlægsaktiv, idet der er tale om et aktiv, der er bestemt til vedvarende eje eller brug for selskabet. De budgetterede driftsomkostninger blev derfor klassificeret som omkostninger i forbindelse med etableringen af et nyt anlægsaktiv. På den baggrund blev de indberettede driftsomkostninger behandlet ovenfor under afsnittet: ”Tillæg for planlagte investeringer i 2013 og 2014”. Selskabet har i sit høringssvar af 5. september 2013 oplyst, at det er indforstået med, at udskiftningen af målerne er en planlagt investering. Selskabet har videre oplyst, at en del af omkostningerne, opgjort til 261.000 kr., vedrører udvikling, implementering og servicering af ”Teknikerportal” og ”ForbrugerWeb”, som bør behandles som driftsomkostninger til miljø- og servicemål. Selskabet har oplyst, at selskabets bestyrelse den 24. november 2012 besluttede at udskifte selskabets eksisterende mekaniske målere med elektroniske målere. Udskiftningen forventes at ske over en treårig periode. Som en del af udskiftningen udvikles og implementeres to portaler ”Teknikerportalen” og ”ForbrugerWeb”, der skal give forbrugerne en ekstra service. De to portaler skal anvendes til blandt andet at lokalisere lækager i installationer samt gøre forbrugerne bevidste om forbruget af vand og fremme vandbesparelser. Selskabet har oplyst, at omkostningerne til udvikling, implementering og servicering af portalerne udgør 261.000 kr., fordelt til ForbrugerWeb og Teknikerportal, projektledelse, rådgivning og udbud samt service, support og hosting af de to portaler.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261.000 kr. medgår til opnåelse af et servicemål, idet der er tale om et nyt mål, som er fastsat af selskabets bestyrelse. De resterende budgetterede omkostninger er korrigeret for de 261.000 kr. under afsnittet om planlagte investeringer.</t>
  </si>
  <si>
    <t>Guldborgsund Spildevand</t>
  </si>
  <si>
    <t>Guldborgsund Vand</t>
  </si>
  <si>
    <t>GODKENDT I 2013: Målet er efter det oplyste fastsat af selskabets bestyrelse. Som dokumentation for målet har selskabet indsendt strategiplan 2010-2014 samt referat fra bestyrelsesmøde den 11. oktober 2010, hvor beslutningen om målet blev vedtaget. De budgetterede driftsomkostninger er oplyst at skulle gå til den årlige eksterne auditering samt interne kurser i forbindelse med opretholdelse af selskabets ISO-certificering (DDS-system). Efter Forsyningssekretariatets vurdering kan omkostninger til den indberettede aktivitet anses som driftsomkostninger til opnåelse af et servicemål, forudsat at de nødvendige betingelser er opfyldt. Forsyningssekretariatet fandt ved fastsættelsen af prisloftet for 2012, at det indsendte materiale fyldestgørende dokumenterede, at de indberettede omkostninger medgik til opnåelse af et servicemål, idet der er tale om et nyt mål, som er fastsat af selskabets bestyrelse. Forsyningssekretariatet finder på baggrund heraf ligeledes grundlag for at tildele et tillæg til prisloftet for 2013 herfor på 50.000 kr.</t>
  </si>
  <si>
    <t>Gørlev Vandforsyning</t>
  </si>
  <si>
    <t>Haderslev Spildevand</t>
  </si>
  <si>
    <t>Henstandsordning for tilslutningsbidrag</t>
  </si>
  <si>
    <t>Ja (delvist)</t>
  </si>
  <si>
    <t>Målet er vedtaget på selskabets generalforsamling den 29. april 2014 efter forslag fra Haderslev Kommune som eneaktionær. Ifølge målet skal selskabet etablere og administrere en henstandsordning, der tilbyder selskabets forbrugere, uden likvide midler eller friværdi i egen bolig eller andet, henstand med betaling af tilslutningsbidrag i op til 5 år. Selskabet har beregnet de forventede driftsomkostninger til administration af ordningen og søgt om tillæg hertil som aktivitet til opnåelse af et nyt servicemål. Efter Forsyningssekretariatets vurdering kan en del omkostninger til den indberettede aktivitet anses som driftsomkostninger til opnåelse af et nyt servicemål, forudsat at de nødvendige betingelser er opfyldt. Henstandsordningen giver efter Forsyningssekretariatets vurdering selskabets forbrugere en udvidet service gennem øget økonomisk tryghed og gennem en mere fleksibel betalingsordning tilpasset deres betalingsevne. Kun den del af selskabets administrative omkostninger til henstandsordningen, der vedrører selve indhentningen af dokumentation for om forbrugerne opfylder betingelserne for henstand efter ordningen, er efter sekretariatets opfattelse en aktivitet, der udvider den bestående service for selskabets forbrugere. De omkostninger, der vedrører indgåelse og administration af de konkrete aftaler med forbrugere, der findes berettiget og ønsker henstand, må således dækkes af de pågældende forbrugere selv som del af vilkårene i den tilbudte henstandsordning. Selskabet har i mail af 15. august 2014 indsendt en specificeret beregning af de budgetterede omkostninger til administration af henstandsordningen, der er opgjort til 1.196.250 kr. de følgende fire år. Forsyningssekretariatet finder, at der kan gives tillæg som servicemål til den del af aktiviteten, der dækker behandling af ansøgninger, beslutning om bevilling eller afslag og eventuel klagebehandling og som er opgjort til sammenlagt 1.095.000 kr. over en fire års periode, svarende til 273.750 kr. årligt. Der kan ikke gives tillæg som servicemål til dækning af selskabets forventede udgifter til den efterfølgende etablering og håndtering af konkrete aftaler over for de forbrugere, der ønsker at benytte ordningen.</t>
  </si>
  <si>
    <t>Haderslev Vand</t>
  </si>
  <si>
    <t>Hadsten Vandværk</t>
  </si>
  <si>
    <t>Grundvandsbeskyttelse/erstatninger</t>
  </si>
  <si>
    <t>Målet vil ifølge selskabet medføre driftsomkostninger i 2015, når Favrskov Kommune vedtager en plan om grundvandbeskyttelse med beskyttelseszoner omkring værkets tre kildepladser, der vil medføre erstatninger til berørte lodsejere. Det fremgår, at selskabet forhandler med Kommunen om de endelige erstatningskrav, der forventes kendt i foråret 2015. Den budgetterede omkostning til disse erstatninger er baseret på en redegørelse fra et konsulentfirma. Det følger af § 4, stk. 1, i bekendtgørelse nr. 1048 om driftsomkostninger til gennemførelse af miljømål og servicemål, at det er en betingelse for indregning af tillæg i prisloftet, at miljømålet er besluttet af enten staten eller kommunalbestyrelsen. Det følger videre af Naturstyrelsens vejledning til bekendtgørelsen, at dokumentationen skal indberettes til Forsyningssekretariatet i forbindelse med indberetning til prisloftet. Kommunen har ifølge det oplyste imidlertid endnu ikke besluttet planen for grundvandsbeskyttelse, og der foreligger derfor ikke den krævede dokumentation for beslutningen, der er en betingelse for indregning af tillæg til det indberettede miljømål.
Forsyningssekretariatet finder derfor ikke, at der er grundlag for at indregne tillæg til prisloftet for 2015 herfor.</t>
  </si>
  <si>
    <t>Hadsund Vandværk</t>
  </si>
  <si>
    <t>Halsnæs Forsyning Spildevand</t>
  </si>
  <si>
    <t>Halsnæs Forsyning Vand</t>
  </si>
  <si>
    <t>Hammel Vandværk</t>
  </si>
  <si>
    <t>GODKENDT I 2014: Målet er efter det oplyste fastsat af selskabets bestyrelse. Som dokumentation for målet har selskabet indsendt referat fra bestyrelsesmøde den 19. april 2012. Selskabet har henvist til referatets punkt fem og har endvidere i mail af 15. juni 2013 oplyst, at selskabet har indkøbt sms-systemet ”Blue Idea”. Sms-servicen skal bruges til at komme i hurtig kontakt med vandforbrugerne i tilfælde af forurening, rørsprængning og ved udskiftning af ledningsnet.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 kr. medgår til opnåelse af et servicemål, idet der er tale om et nyt mål, som er fastsat af selskabets bestyrelse. Det samlede tillæg for driftsomkostninger til miljø- og servicemål er derfor på 10.000 kr.</t>
  </si>
  <si>
    <t>Hammerum Vandværk</t>
  </si>
  <si>
    <t>Hasselager-Kolt Vandværk</t>
  </si>
  <si>
    <t>Målet er ifølge det oplyste fastsat af Aarhus Kommune. Som dokumentation for målet har selskabet indsendt vedtægterne for samarbejde, samarbejdsaftalen, en faktura fra 2012 samt en redegørelse for målet. Selskabet henviser i redegørelsen videre til Aarhus Kommunes Vandforsyningsplan for 2004-2015. Ifølge det indberettede skal aktiviteterne sikre, at der fortsat kan indvindes rent grundvand til drikkevand. Selskabets indsatser omfatter landbrugs- og bykampagner, dyrkningsaftaler, skovrejsning, lukning af gamle boringer og brønde samt afværgeforanstaltninger.
Det fremgår af Aarhus Kommunes Vandforsyningsplan, at kommunen alene opfordrer til, at vandværkerne indgår i et samarbejde om indvinding og beskyttelse af grundvandet. Det er således Forsyningssekretariatets vurdering, at der er tale om et frivilligt samarbejde, som selskabet ikke er pålagt at deltage i af kommunen.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Det følger videre af § 4, stk. 1, i bekendtgørelsen, at det er en betingelse for indregning af tillæg i prisloftet, at miljømålet er besluttet af enten staten eller kommunalbestyrelsen. Det følger videre af Naturstyrelsens vejledning til bekendtgørelsen, at dokumentationen skal indberettes til Forsyningssekretariatet i forbindelse med indberetning til prisloftet. Idet det af det indsendte fremgår, at der er tale om et frivilligt samarbejde, er der efter Forsyningssekretariatets vurdering ikke indsendt dokumentation for målets fastsættelse, hvorfor der ikke grundlag for at tildele et tillæg til prisloftet herfor.</t>
  </si>
  <si>
    <t>Hedensted Spildevand</t>
  </si>
  <si>
    <t>Svovlbrintebekæmpelse</t>
  </si>
  <si>
    <t>Forsyningssekretariatet fandt ved fastsættelsen af prisloftet for 2014, at der på grundlag af den indsendte dokumentation ligeledes var grundlag for at give tillæg til svovlbrintebekæmpelse som nyt servicemål, men kun for den del af meromkostningerne, der er forbundet med at reducere borgernes lugtgener. Skønsmæssigt er omkostningerne hertil i forhold til de andre formål med svovlbrintebekæmpelsen vurderet at udgøre halvdelen af de samlede udgifter.
På baggrund af det indberettede anser Forsyningssekretariatet det derfor for dokumenteret, at 665.000 kr. medgår til opnåelse af et servicemål, idet der er tale om et nyt mål, som er fastsat af selskabets bestyrelse.
I sit høringssvar gør selskabet gældende, at tillægget skal svare til hele den indberettede driftsomkostning med den begrundelse, at aktiviteten både gavner borgerne, selskabets arbejdsmiljø og mindsker tæringen af selskabets ledningsnet. Det gøres videre gældende, at aktiviteten giver en samfundsmæssig gevinst, fordi den sparer samfundet for flere sygedage og tabte arbejdsdage. Selskabet finder desuden, at aktiviteten ud over at være et servicemål også udgør et miljømål, fordi den er til gavn for sundhed og miljø som nævnt i bekendtgørelsen om driftsomkostninger til miljø- og servicemål.
Forsyningssekretariatet er ikke enig i selskabets begrundelse. Der er såvel i afgørelsen vedrørende selskabets prisloft for 2014 og i udkastet til afgørelse om prisloftet for 2015 gjort rede for, at den del af aktiviteten der har et andet formål end at give den enkelte forbruger en udvidet service ikke er tillægsberettiget efter reglerne i ovennævnte bekendtgørelse. Det er således efter den indsendte dokumentation og redegørelse for servicemålet kun grundlag for at give et tillæg, der efter en skønsmæssig fordeling vedrører den del af driftsomkostninger til selskabets svovlbrintebekæmpelse, der udvider selskabets service over for forbrugerne ved at begrænse lugtgene. Selskabet har ikke indsendt dokumentation for, at målet kan være et miljømål efter bekendtgørelsens § 5. Efter denne bestemmelse skal målet enten være fastsat eller påbudt ifølge lovgivning. Eller målet skal fremgå som et påbud i en kommunal sektorplan. Endvidere kan en beslutning herom også foreligge i form af en skriftlig aftale mellem vandselskabet og staten eller kommunalbestyrelsen.
Efter Forsyningssekretariatets vurdering giver en forbedring af selskabets arbejdsmiljø som følge af svovlbrintebekæmpelse ikke en samfundsmæssig gevinst som nævnt i bekendtgørelsens § 3, stk. 1, ved at spare samfundet for sygedage og tabte arbejdsdage. Et servicemål kan give en samfundsmæssig gevinst, hvis det fx gennem terrorsikring medvirker til at sikre selskabets leveringsforpligtelse, begrænser dets vandspild eller energiforbrug eller styrker indsatsen for at opretholde vandkvaliteten. Forsyningssekretariatet finder derfor ikke grundlag i høringssvaret for at ændre de fastsatte tillæg til selskabets servicemål i 2015.</t>
  </si>
  <si>
    <t>Forsyningssekretariatet fandt ved fastsættelsen af prisloftet for 2012-2014, at det indsendte materiale fyldestgørende dokumenterede, at de indberettede driftsomkostninger til rottebekæmpelse medgik til opnåelse af et nyt servicemål.
Forsyningssekretariatet finder på baggrund heraf ligeledes grundlag for at tildele et tillæg til prisloftet for 2015 herfor.</t>
  </si>
  <si>
    <t>Hedensted Vandværk</t>
  </si>
  <si>
    <t>Helsinge Vandværk</t>
  </si>
  <si>
    <t>GODKENDT I 2014: Målet er efter det oplyste fastsat af staten. Som dokumentation har selskabet indsendt tilbud fra Krüger om Dokumenteret Drikkevandssikkerhed.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 kr. medgår til opnåelse af et miljømål, idet der er tale om et nyt mål, som er fastsat af staten.
Det samlede tillæg for driftsomkostninger til miljø- og servicemål er derfor på 50.000 kr.</t>
  </si>
  <si>
    <t>Herning Rens</t>
  </si>
  <si>
    <t>Herning Vand (Spildevand)</t>
  </si>
  <si>
    <t>Herning Vand (Vand)</t>
  </si>
  <si>
    <t>DDS</t>
  </si>
  <si>
    <t>GODKENDT I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100.000 kr. medgår til opnåelse af et miljømål, idet der er tale om et nyt mål, som er fastsat af staten. Det samlede tillæg for driftsomkostninger til miljø- og servicemål er derfor på 100.000 kr.</t>
  </si>
  <si>
    <t>Hillerød Spildevand</t>
  </si>
  <si>
    <t>Hillerød Vand</t>
  </si>
  <si>
    <t xml:space="preserve">GODKENDT I 2014: Målet er efter det oplyste fastsat af selskabets bestyrelse.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52.588 kr. </t>
  </si>
  <si>
    <t>Overvågning og fjernaflæsning</t>
  </si>
  <si>
    <t>GODKENDT I 2014: Målet er efter det oplyste fastsat af Hillerød Kommune. Som dokumentation har selskabet indsendt redegørelse samt beslutning fra Hillerød Kommunes tekniske udvalg af 21. december 2005. Det fremgår af det indsendte, at systemet vil medføre en bedre service for borgerne.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445.000 kr. medgår til opnåelse af et servicemål, idet der er tale om et nyt mål, som er fastsat af Hillerød Kommune.</t>
  </si>
  <si>
    <t>Hinnerup Vandværk</t>
  </si>
  <si>
    <t>Grundvandsbeskyttelse/skovrejsning</t>
  </si>
  <si>
    <r>
      <t xml:space="preserve">GODKENDT I 2011: Målet er oplyst at være selvpålagt. Den budgetterede netto driftsomkostning er på 123.500 kr. Den resterende del af et samlet beløb på 494.000 kr. er ifølge den vedhæftede pdf-fil bevilget som tilsagn i medfør af bekendtgørelse nr. 78 af 13. februar 2008 om tilskud til natur- og miljøprojekter. Det fremgår heraf, at tilskuddet er givet til projektet ”Landbruget og grundvandet: Hvordan dyrker vi rent grundvand i fællesskab?”. Det skal efter tilsagnet anvendes inden udgangen af 2010, men det fremgår af selskabets påtegning på bilaget, at det forsøges forlænget til 2011. Forsyningssekretariatet har i udkast til afgørelse anført, at det ikke anser det vedhæftede dokument for at udgøre den efterspurgte nærmere dokumentation for, at disse beløb kan anses som driftsomkostninger til miljø- og servicemål. Dokumentationen af servicemål kan være i form af vedtagelser af konkrete forpligtende mål i vandselskabets kompetente organer – bestyrelse, generalforsamling mv. For at omkostninger til miljø- og servicemål kan indregnes i prisloftet, er det en nødvendig men ikke tilstrækkelig betingelse, at omkostningen følger af et krav fra stat, kommune eller bestyrelsen. Allerede fordi dette ikke er dokumenteret for ovenstående indberettede driftsomkostninger til miljø- og servicemål, kan omkostningerne ikke indregnes i prisloftet. Selskabet har i høringssvaret anført, at </t>
    </r>
    <r>
      <rPr>
        <i/>
        <sz val="9"/>
        <color rgb="FF000000"/>
        <rFont val="EYInterstate Light"/>
      </rPr>
      <t>”Værket står uforstående over for Konkurrencestyrelsens afvisning af posten og vil forbeholde sig ret til at indhente uddybende dokumentation for, at  omkostningernes afholdelse er krav fra offentlig myndighed</t>
    </r>
    <r>
      <rPr>
        <sz val="9"/>
        <color rgb="FF000000"/>
        <rFont val="Eyinterstate light"/>
      </rPr>
      <t>.” Endvidere har selskabet fremsendt projektbeskrivelser for Tilskudsberettigede udgifter til landbrugslokalplan: ”</t>
    </r>
    <r>
      <rPr>
        <i/>
        <sz val="9"/>
        <color rgb="FF000000"/>
        <rFont val="EYInterstate Light"/>
      </rPr>
      <t>Projektbeskrivelsen fra Ministeriet for Fødevarer, Landbrug og Fiskeri af 21.9. 2009 omtaler elementer, hvor LandboMidtØst sammen med Favrskov kommune o.a. indsamler ideer til projektet. Projektet rækker således tillige ind i den af kommunen pålagte Indsatsplan Truelsbjerg. Der vedlægges korrespondance fra LandboMidtØst</t>
    </r>
    <r>
      <rPr>
        <sz val="9"/>
        <color rgb="FF000000"/>
        <rFont val="Eyinterstate light"/>
      </rPr>
      <t>.”Det fremgår heraf, at selskabet er i færd med enten at opkøbe jord eller at indgå dyrkningsaftaler med lodsejere med henblik på at nå indsatsplanens mål vedrørende krav til kvælstofudvaskning. På denne baggrund finder Forsyningssekretariatet det dokumenteret, at målet er nyt og pålagt af selskabet ved Indsatsplan Truelsbjerg – som vedtaget af Århus amt i 2006. Udgifter til dyrkningsaftaler anser forsyningssekretariatet for en driftsomkostning – her betaling for en tjenesteydelse i form af dyrkningsrestriktioner. En udgift hertil vil kunne tages i betragtning ved fastsættelse af tillæg til prisloft som driftsomkostninger til miljømål. En udgift til køb af jord er erhvervelse af et aktiv, og det anser Forsyningssekretariatet ikke for at være en driftsomkostning til miljø- og servicemål, der kan begrunde et tillæg til prisloftet. Selskabet kan i påkommende tilfælde benytte det i prisloftet indeholdte tillæg for historiske investeringer til at erhverve ejendom for. Det er ikke besluttet, om selskabet laver dyrkningsaftaler eller køber jord. Derfor kan Forsyningssekretariatet ikke tage endelig stilling til tildeling af et tillæg til prisloftet herfor eller størrelsen af et eventuelt tillæg. Men der vil være mulighed til at tage hensyn hertil ved udfærdigelsen af reguleringsregnskabet for 2011. Forsyningssekretariatet finder derfor ikke grundlag for at give tillæg til prisloftet herfor. Samlet er der således grundlag for at tildele tillæg til prisloftet for driftsomkostninger til miljø- og servicemål på 400.000 kr.</t>
    </r>
  </si>
  <si>
    <t>Hjallerup Vandforsyning</t>
  </si>
  <si>
    <t>Hjerting Vandværk</t>
  </si>
  <si>
    <t>Hjørring Vandselskab (Spildevand)</t>
  </si>
  <si>
    <t>Hjørring Vandselskab (Vand)</t>
  </si>
  <si>
    <t>Indsatsplan for OSD 3/Grundvandsbeskyttelse</t>
  </si>
  <si>
    <t>GODKENDT I 2011: Målet Udmøntning af indsatsplan for OSD 3 følger af Nordjyllands amts Indsatsplan for Grundvandsbeskyttelse – Område med Særlige Drikkevandsinteresse OSD 3 – Hirtshals Vandværk Vest og Øst oktober 2005. Det fremgår af det oplyste, at selskabets bestyrelse har besluttet at iværksætte aktiviteter i forhold til punkterne 1.16 – Indgåelse af dyrkningsaftaler i kildepladszone ved Tornby (område med indsatsprioritet 1) og 1.17 – Aftaler om begrænset pesticidbelastning i kildepladszonerne. Miljøvenlig drift af græs og naturarealer. Begge vedrører Hirtshals Vandværk Vest. Endvidere iværksættes aktiviteterne under punkt 1.17 - Aftaler om begrænset pesticidbelastning i kildepladszonerne. Miljøvenlig drift af græs og naturarealer under Hirtshals Vandværk Øst. Forsyningssekretariatet vil på baggrund heraf lægge til grund, at der er tale om nye krav, som er pålagt selskabet om at opfylde tidligere Nordjyllands amts indsatsplan for OSD 3. På baggrund heraf kan Forsyningssekretariatet tildele et tillæg til prisloftet for driftsomkostninger til miljømål på 2.700.000 kr. Det samlede tillæg til prisloftet i 2011 for driftsomkostninger til miljø- og servicemål andrager herefter 2.820.000 kr.</t>
  </si>
  <si>
    <t>Drift af aktivt kulfilteranlæg</t>
  </si>
  <si>
    <t>GODKENDT I 2011: Hertil skal Forsyningssekretariatet bemærke, at det anser målet for at være et nyt servicemål. Det er dokumenteret, at målet er fastsat af selskabets bestyrelse den 11. september 2008. På denne baggrund vil Forsyningssekretariatet tildele et tillæg til prisloftet for driftsomkostninger til servicemålet drift af aktivt kulanlæg på 120.000 kr. Målet Drift af aktiv kulanlæg er af selskabet betegnet som et servicemål. Det er etableret for at undgå, at forbrugerne drikker vand med et mindre indhold af pesticider.</t>
  </si>
  <si>
    <t>HOFOR Spildevand Albertslund</t>
  </si>
  <si>
    <t>Dokumenteret Spildevandssikkerhed (DSS)</t>
  </si>
  <si>
    <t xml:space="preserve">GODKENDT I 2014: Målet er efter det oplyste fastsat af selskabets bestyrelse. Som dokumen-tation har selskabet indsendt referat fra bestyrelsesmøde den 8. april 2013. Det fremgår af det indsendte, at selskabet skal implementere Dokumenteret Spildevandssikkerhed som et aktivt ledelsesværktøj, der fokuserer på de væsentligste risici inden for selskabets hovedområder.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60.000 kr. medgår til opnåelse af et servicemål, idet der er tale om et nyt mål, som er fastsat af selskabets bestyrelse. </t>
  </si>
  <si>
    <t>Vand- og energiværksted</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</si>
  <si>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90.000 kr. medgår til opnåelse af et servicemål, idet der er tale om et nyt mål, som er fastsat af selskabets bestyrelse.</t>
  </si>
  <si>
    <t>HOFOR Spildevand Dragør</t>
  </si>
  <si>
    <t>GODKENDT I 2014: Målet er efter det oplyste fastsat af selskabets bestyrelse. Som dokumentation for målet har selskabet ved fastsættelsen af det korrigerede prisloft for 2012 indsendt referat fra bestyrelsesmøde den 12. april 2012.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60.000 kr.</t>
  </si>
  <si>
    <t>Vand- og Energiværksted</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</si>
  <si>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45.000 kr. medgår til opnåelse af et servicemål, idet der er tale om et nyt mål, som er fastsat af selskabets bestyrelse. Samlet tillæg: Det samlede tillæg for driftsomkostninger til miljø- og servicemål er derfor på 105.000 kr.</t>
  </si>
  <si>
    <t>HOFOR Spildevand Herlev</t>
  </si>
  <si>
    <t xml:space="preserve">GODKENDT I 2014: Målet er efter det oplyste fastsat af selskabets bestyrelse. Som dokumentation har selskabet indsendt referat fra bestyrelsesmøde den 8. april 2013. Det fremgår af det indsendte, at selskabet skal implementere Dokumenteret Spildevandssikkerhed som et aktivt ledelsesværktøj, der fokuserer på de væsentligste risici inden for selskabets hovedområder.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70.000 kr. medgår til opnåelse af et servicemål, idet der er tale om et nyt mål, som er fastsat af selskabets bestyrelse. </t>
  </si>
  <si>
    <t>Vand-og Energiværksted</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</si>
  <si>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85.000 kr. medgår til opnåelse af et servicemål, idet der er tale om et nyt mål, som er fastsat af selskabets bestyrelse.</t>
  </si>
  <si>
    <t>Overtagelse af private ledninger</t>
  </si>
  <si>
    <t>GODKENDT I 2014: Målet er efter det oplyste fastsat af Herlev Kommune. Som dokumentation for målet har selskabet indsendt beslutning i Teknik- og Miljøudvalget i Herlev Kommune den 19. april 2012 og Tillæg nr. 3 til Herlev Kommunes Spildevandsplan 2010 – 2019. Det fremgår af det indsendte, at Herlev Kommune har vedtaget, at selskabet skal tilbyde at overtage fællesprivate vand- og spildevandsledninger ejet af grundejerforeninger, andelsforeninger og ejerforeninger. Overtagelsen medfører, at selskabet skal foretage den fremtidige drift og vedligehold af ledningerne. Formålet er ifølge det indsendte at stille alle borgere i Herlev lige og sikre en god vedligeholdelse af ledningerne. Dette skønnes derudover at være en stor fordel i forbindelse med den fremtidige indsats over for klimatilpasning af afløbssystemet. Overtagelsen af ledningerne kan blive aktuel for 16 grundejerforeninger i Herlev, og overtagelsen vil ske uden økonomisk kompensation.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selskabet skal tilbyde at forestå drift og vedligehold af fælles-private ledninger, hvilket ellers er en pligt, der påhviler den enkelte grundejerforening. Herved opnås en række fordele som er til gavn for forbrugerne, idet disse ikke længere skal forestå drift og vedligehold af ledningerne. Forsyningssekretariatet finder på baggrund af det indsendte, at det er dokumenteret, at der er tale om særlige aktiviteter, der giver en udvidet service for forbrugerne, jf. § 3, stk. 1. På baggrund af det indberettede anser Forsyningssekretariatet det for dokumenteret, at omkostningerne på 130.000 kr. medgår til opnåelse af et servicemål, som er fastsat Herlev Kommune. Samlet tillæg
Det samlede tillæg for driftsomkostninger til miljø- og servicemål er derfor på 285.000 kr.</t>
  </si>
  <si>
    <t>HOFOR Spildevand Hvidovre</t>
  </si>
  <si>
    <t>Forbedring af drikkevandskvalitet (badevandskvalitet)</t>
  </si>
  <si>
    <t>GODKENDT I 2013: Målet er efter det oplyste fastsat af Hvidovre Kommune. Som dokumentation for målet har selskabet indsendt ”Strategiplan 2007” udarbejdet af Hvidovre Kommune, Teknisk Forvaltning, i maj 2007. De budgetterede omkostninger skal efter det oplyste gå til forundersøgelser, kontrolovervågning, intelligent styring af afløbssystem m.m. Aktiviteten skal bidrage til færre overløb og kælderoversvømmelser samt forbedre badevandskvaliteten i Kalveboderne.
Efter Forsyningssekretariatets vurdering kan omkostninger til den indberettede aktivitet anses som driftsomkostninger til opnåelse af et miljømål, forudsat at de nødvendige betingelser er opfyldt.
Forsyningssekretariatet fandt ved fastsættelsen af prisloftet for 2012, at det indsendte materiale fyldestgørende dokumenterede, at de indberettede omkostninger medgik til opnåelse af et miljømål, idet der var tale om et nyt mål, som er fastsat af Hvidovre Kommune. Det bemærkes i denne forbindelse, at nogle af de indberettede aktiviteter kan karakteriseres som servicemål, og betingelserne for tillæg herfor er tillige opfyldt.
Forsyningssekretariatet finder på baggrund heraf ligeledes grundlag for at tildele et tillæg til prisloftet for 2013 herfor på 675.000 kr.</t>
  </si>
  <si>
    <t xml:space="preserve">GODKENDT I 2013: Målet er efter det oplyste fastsat af selskabets bestyrelse. Som dokumentation har selskabet indsendt referat fra bestyrelsesmøde den 8. april 2013. Det fremgår af det indsendte, at selskabet skal implementere Dokumenteret Spildevandssikkerhed som et aktivt ledelsesværktøj, der fokuserer på de væsentligste risici inden for selskabets hovedområder.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160.000 kr. medgår til opnåelse af et servicemål, idet der er tale om et nyt mål, som er fastsat af selskabets bestyrelse. </t>
  </si>
  <si>
    <t>HOFOR Spildevand København</t>
  </si>
  <si>
    <t>DSS</t>
  </si>
  <si>
    <t>Forsyningssekretariatet fandt ved fastsættelsen af prisloftet for 2012-2014, at det indsendte materiale fyldestgørende dokumenterede, at de indberettede driftsomkostninger medgik til opnåelse af et nyt servicemål.
Forsyningssekretariatet finder på baggrund heraf ligeledes grundlag for at tildele et tillæg til prisloftet for 2015 herfor.</t>
  </si>
  <si>
    <t>Målet er efter det oplyste fastsat af Københavns Kommune. Som dokumentation for målet har selskabet indsendt Københavns Kommunes klimatilpasningsplan og skybrudsplan 2012 samt aftale mellem selskabet og Københavns Kommune underskrevet den 9. april 2014. Det fremgår af aftalen mellem selskabet og kommunen, at denne er en konkretisering af de mål og initiativer, der er fastlagt i kommunens skybrudsplan, klimasikringsplan og spildevandstillæg. Aftalen skal opfylde skybrudsplanens mål om at forebygge eller styre oversvømmelse som følge af manglende kapacitet i kloakkerne til håndtering af store regnmængder og at håndtere skybrudsvand lokalt så vidt muligt. For at opnå disse mål har selskabet og kommunen aftalt, at der skal gennemføres aktiviteter med henblik på større grad af afkobling af regnvand fra fælleskloakken, etablering af tunnelløsninger og underjordiske anlæg til opmagasinering af regnvand. Til realisering af de i planerne fastsatte mål og tiltag har kommunen og selskabet aftalt, at kommunen etablerer et koordinerende organ og projektorganisation, hvor selskabets deltagelse er påkrævet. Projektorganisationen har til formål dels at sikre den bedst mulige koordinering af tiltag, dels at identificere den mest hensigtsmæssige rækkefølge at gennemføre tiltagene i baseret på den hydrauliske sammenhæng og øvrige kommunale anlægsprojekter. Selskabet skal til opfyldelse af ovenstående deltage i arbejdet vedrørende koordinering og implementering af klimatilpasningsprojekter, gennemføre supplerende og uddybende analyser af klimadata samt beregninger med henblik på at fastlægge en hensigtsmæssig projektrækkefølge. Derudover skal selskabet sparre med kommunens byudviklere og være i dialog med private om udformning af lokale regnvandsprojekter, herunder eventuelt også LAR-projekter.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Det følger af Naturstyrelsens vejledning om miljømål og servicemål, at klimatilpasning blandt andet kan omfatte indsamling af datagrundlag, oversvømmelseskortlægning, overvågning og separering af regnvand. På baggrund heraf er det Forsyningssekretariatets vurdering, at der er tale om aktiviteter, som er omfattet af bekendtgørelsens definition af miljømål. Endvidere er det Forsyningssekretariatets vurdering, at målet er besluttet af det kompetente organ. På baggrund af det indberettede anser Forsyningssekretariatet det for dokumenteret, at omkostningen medgår til opnåelse af et miljømål, idet der er tale om et nyt mål, som er fastsat af kommunen.</t>
  </si>
  <si>
    <t>HOFOR Spildevand Rødovre</t>
  </si>
  <si>
    <t>Dokumenteret Spildevandssikkerhed</t>
  </si>
  <si>
    <t>Forsyningssekretariatet fandt ved fastsættelsen af prisloftet for 2014, at det indsendte materiale fyldestgørende dokumenterede, at de indberettede driftsomkostninger medgik til opnåelse af et nye miljø- og servicemål. Forsyningssekretariatet finder på baggrund heraf ligeledes grundlag for at tildele et tillæg til prisloftet for 2015 herfor.</t>
  </si>
  <si>
    <t>GODKENDT I 2014: Målet er efter det oplyste fastsat af selskabets bestyrelse. Som dokumentation har selskabet indsendt referat fra bestyrelsesmøde den 8. april 2013. Det fremgår af det indsendte, at selskabet skal implementere Dokumenteret Spildevandssikkerhed som et aktivt ledelsesværktøj, der fokuserer på de væsentligste risici inden for selskabets hovedområder.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80.000 kr. medgår til opnåelse af et servicemål, idet der er tale om et nyt mål, som er fastsat af selskabets bestyrelse.</t>
  </si>
  <si>
    <t>HOFOR Vand Albertslund</t>
  </si>
  <si>
    <t>Drift af private jordledninger</t>
  </si>
  <si>
    <r>
      <t xml:space="preserve">GODKENDT I 2014: Målet er efter det oplyste fastsat af Albertslund Kommune. Som dokumentation for målet har selskabet indsendt kommunalbestyrelsens beslutning af 14. maj 2002 og 14. oktober 2008. Det fremgår af det indsendte, at kommunalbestyrelsen i Albertslund Kommune den 14. maj 2002 vedtog, at selskabet fra 1. september 2002 skulle tilbyde at overtage drift og vedligehold af den private del af vandstikledningerne (jordledningerne) for alle kommunens grundejere. Selskabet oplyser, at det på baggrund af Albertslund Kommunes beslutning varetager drift og vedligehold af jordvandsledningerne hos de af selskabets forbrugere, der har indgået kontrakt herom. Selskabet har intet ejerskab over jordledningerne. Albertslund Kommune har efterfølgende den 14. oktober 2008 besluttet at forøge renoveringshastigheden af vandforsyningsnettet og hermed også hastigheden af renovering af de private stikledninger. Selskabet angiver, at der derfor er tale om en skærpelse af kravet til selskabet i forhold til 2002, hvorfor det som følge heraf påføres flere omkostninger end forudsat i 2002. Selskabet har indberettet målet som et servicemål, og meromkostningerne er opgjort til 800.000 kr. Baggrunden for beslutningen var ifølge selskabet at opnå en større grad af ensartethed for forbrugerne i forhold til de øvrige forsyningstyper, spildevandsafledning og varmeforsyning, hvor både drift og vedligehold af den private del af stikledningerne er overgået til forsyningerne. Det fremgår af beslutningen, at de væsentligste formål med overdragelsen af drift og vedligehold af jordledningerne er at sikre et fortsat lavt ledningstab (lækagetab), at sikre en rationel og koordineret renoveringsindsats til en lav pris for den private forbruger og at udligne den ulighed, som består i, at forbrugerne betaler samme m3-takst efter målt vandforbrug uanset forskellene i den enkelte forbrugers udgifter til vedligeholdelse af egen jordledning. Ved at overtage drift og vedligeholdelse af jordledningerne anfører selskabet, at det kan tilrettelægge regelmæssige eftersyn, således at fejl og mangler opdages i tide. En sådan systematisk vedligeholdelse minimerer derudover gener i form af driftsstop og uvarslede opgravninger for borgerne.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selskabet skal tilbyde at forestå drift og vedligehold af private jordledninger, hvilket ellers er en pligt, der påhviler den enkelte grundejer. Herved opnås en række fordele, som er til gavn for forbrugerne, samt et mindre ledningstab. Forsyningssekretariatet finder på baggrund af det indsendte, at det er dokumenteret, at der er tale om særlige aktiviteter, der giver en udvidet service for forbrugerne, jf. § 3, stk. 1. Det fremgår af det indsendte, at målet og de tilknyttede aktiviteter er fastsat i 2002, hvor selskabet havde omkostninger hertil. Målet var således eksisterende i basisperioden 2003-2005. En grundlæggende betingelse for tillæg til prisloftet for driftsomkostninger til miljø- og servicemål er, at der skal være tale om et nyt eller fornyet mål. Selskabet kan således kun opnå tillæg til prisloftet, hvis målet er nyt i forhold til de mål, der var gældende for selskabet i basisperioden 2003-2005 og besluttet efter 1. januar 2006, eller såfremt det er besluttet at forny et allerede eksisterende mål, som selskabet havde driftsomkostninger til i basisperioden. Det følger af Naturstyrelsens vejledning til bekendtgørelsen om driftsomkostninger til gennemførelse af miljømål og servicemål (nr. 1048), at: </t>
    </r>
    <r>
      <rPr>
        <i/>
        <sz val="9"/>
        <color rgb="FF000000"/>
        <rFont val="EYInterstate Light"/>
      </rPr>
      <t>”For at kunne få tillæg til et allerede eksisterende miljømål eller servicemål, som indgår i basisperioden 2003-2005, skal der være tale om en forbedring af miljøet eller den pågældende service. Tillægget vil kun omfatte meromkostningen.</t>
    </r>
    <r>
      <rPr>
        <sz val="9"/>
        <color rgb="FF000000"/>
        <rFont val="Eyinterstate light"/>
      </rPr>
      <t>” Idet Albertslund Kommune den 14. oktober 2008 traf beslutning om en forøget renoveringstakt, som også er gældende for selskabets drift og vedligeholdelse af de private jordledninger, finder Forsyningssekretariatet, at målet er blevet udvidet på en sådan vis, at der er tale om en forbedring af målet. Selskabet oplyser, at det i 2003-2005 havde årlige omkostninger på cirka 177.270 kr. (inklusive prisfremskrivning) til det eksisterende mål og aktiviteter. På baggrund heraf kan selskabet modtage tillæg til prisloftet for 2014 for de omkostninger til målet, der ligger udover størrelsen af de årlige omkostninger i 2003-2005. Selskabet vurderer, at det fornyede miljømål om en forøget renoveringstakt medfører meromkostninger til den fornyede del af målet på 800.000 kr. i 2014. På baggrund af det indberettede anser Forsyningssekretariatet det for dokumenteret, at meromkostningerne på 800.000 kr. medgår til opnåelse af et servicemål, som er fastsat Albertslund Kommune.</t>
    </r>
  </si>
  <si>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61.000 kr. medgår til opnåelse af et servicemål, idet der er tale om et nyt mål, som er fastsat af selskabets bestyrelse.</t>
  </si>
  <si>
    <t>GODKENDT I 2014: Målet er efter det oplyste fastsat af selskabets bestyrelse. Målet er derudover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45.000 kr. medgår til opnåelse af et miljømål, idet der er tale om et nyt mål, som er fastsat af staten.</t>
  </si>
  <si>
    <t>Vandbesparende tiltag</t>
  </si>
  <si>
    <t>GODKENDT I 2014: Målet er efter det oplyste fastsat af selskabets bestyrelse. Som dokumentation for målet har selskabet indsendt referat fra bestyrelsesmøde den 15. november 2012. Det fremgår af referatet, at de tilknyttede kommuner i forbindelse med etableringen af HOFOR har ønsket, at vandsparerådgivningen og vandsparekampagnerne under Københavns Kommune udvides til også at omfatte dem. De omhandlede aktiviteter omfatter blandt andet rådgivning af private, boligforeninger samt små og mellemstore virksomheder, drift af 1-2 vandsparekampagner hvert år samt løbende formidlingsarbejde omkring vand og vandbesparelser. Selskabet har videre i mail af 5. august 2013 oplyst, at formålet yderligere er at reducere belastningen af grundvandsindvindingen i de områder, hvor selskabet indvinder grundvand. Af bekendtgørelse nr. 1048 fremgår af § 3, stk. 1, at servicemål er mål, som opnås ved at gennemføre særlige aktiviteter, der giver en udvidet service for den enkelte forbruger eller en samfundsmæssig gevinst. Ud fra det indsendte er det overordnede formål med de indberettede aktiviteter at yde rådgivning om vandbesparende tiltag for derved at reducere belastningen af grundvandsressourcerne. Forsyningssekretariatet vurderer dermed, at der er tale om særlige aktiviteter, som giver en samfundsmæssig gevinst. På baggrund af det indberettede anser Forsyningssekretariatet det for dokumenteret, at omkostningerne på 35.000 kr. medgår til opnåelse af et servicemål, idet der er tale om et nyt mål, som er fastsat af selskabets bestyrelse.</t>
  </si>
  <si>
    <t>Områdeundersøgelser</t>
  </si>
  <si>
    <t xml:space="preserve">GODKENDT I 2014: Målet er efter det oplyste fastsat af selskabets bestyrelse. Som dokumentation for målet har selskabet indsendt referat fra bestyrelsesmøde den 8. april 2013. Af referatet fremgår, at gennemførelse af områdeundersøgelser skal sikre, at selskabets kunder får en udvidet service, idet langt færre kunder ved både akut og planlagt ledningsarbejde vil skulle undvære vand, mens et ledningsarbejde står på. Endvidere har selskabet en målsætning om, at vandspildet herved reduceres til gavn for belastningen af vandressourcerne. De omhandlede aktiviteter vil bestå i lækagelytning, monitering af loggere (lytteinstrumenter), monitering af ventiler samt opsætning af skilte for at sikre, at ventiler kan genfindes hurtigt, sådan at vandforsyningen hurtigt kan genoprettes. Selskabet har i telefonsamtale den 8. august 2013 og mail af samme dato oplyst, at selskabet ved at lave lækagelytning kan opspore lækager i ledningsnettet. Lækagelytningen foregår ved, at selskabet ved brug af loggere kan identificere støj i ledningsnettet, hvilket indikerer at der er lækage. Selskabet vil efterfølgende udbedre lækagerne som et led i den almindelige vedligeholdelse og renovering af ledningsnettet. Ifølge det oplyste medfører motioneringen af ventiler, at selskabet i forbindelse med akutte og planlagte ledningsarbejder kan nøjes med at afgrænse et mindre område, hvor vandet skal lukkes af. Dette fordi selskabet altid skal lukke ventiler placeret rundt om en lækage, når denne skal udbedres. I forbindelse med motioneringen af ventilerne vil selskabet samtidig udskifte eventuelle defekte ventiler som et led i den almindelige vedligeholdelse. En del af ventilerne kan ikke findes eller lukkes, hvorfor selskabet i sådanne tilfælde er nødsaget til at aflukke et større område for vand end hvis alle ventiler havde været funktionsdygtige og lette at finde. Selskabet vil derfor også opsætte skiltning, der gør det lettere at finde ventilerne i snevejr mv.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t>
  </si>
  <si>
    <t>Adgangskontrol/terrorsikring (ADK)</t>
  </si>
  <si>
    <t>GODKENDT I 2014: Målet er efter det oplyste fastsat af selskabets bestyrelse. Som dokumentation for målet har selskabet indsendt referat fra bestyrelsesmøde den 8. april 2013. Af referatet fremgår, at adgangskontrollen skal sikre, at kun personer med legitimt ærinde kan få adgang til forsyningens lokaliteter. Således skal sikkerhedsniveauet på de lokale vandværker øges. Det fremgår videre, at måden hvorpå sikkerhedsniveauet skal øges er, at der blandt andet opsættes kortlæsere, trådløse forbindelser fra boringer, indbrudsalarmer på alle lokationer, servere og videokameraer på vandværkerne. Målet er indberettet som et servicemål.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 Bilag 1 til Naturstyrelsens vejledning til bekendtgørelsen foreligger en eksempelliste på aktiviteter til opfyldelse af miljømål og servicemål. Her er ”Adgangskontrol” angivet som en aktivitet til opfyldelse af et mål om ”Terrorsikring”. Som udgangspunkt anser Forsyningssekretariatet de omhandlede foranstaltninger for at medgå til opretholdelse af forsyningssikkerheden og dermed som en del af selskabets almindelige drift. Såfremt de indberet-tede omkostninger medgår til et skærpet beredskab og terrorsikring, der går udover almindelige alarm- og vagtordninger, vurderer Forsyningssekretariatet dog, at de indberettede aktiviteter kan anses som særlige aktiviteter, der giver en samfundsmæssig gevinst, og dermed medgår til opfyldelsen af et servicemål. Dette understøttes af Konkurrenceankenævnets kendelse af 23. september 20114. Efter Forsyningssekretariatets vurdering kan omkostningerne til de indberettede aktiviteter dermed anses som driftsomkostninger til opnåelse af et servicemål, forudsat at de nødvendige betingelser er opfyldt. På baggrund af det indberettede anser Forsyningssekretariatet det for dokumenteret, at omkostningerne på 30.000 kr. medgår til opnåelse af et servicemål, idet der er tale om et nyt mål, som er fastsat af selskabets bestyrelse.</t>
  </si>
  <si>
    <t>VVM-redegørelse</t>
  </si>
  <si>
    <t>GODKENDT I 2014: Målet er efter det oplyste fastsat af HUR (Hovedstadens Udviklingsråd). Som dokumentation for målet har selskabet indsendt afgørelsesbrev af 4. september 2006 fra HUR og brev fra Albertslund Kommune af 29. juni 2012. Det fremgår af selskabets mail af 21. august 2013 og det øvrigt indsendte materiale, at selskabet tidligere har ansøgt om indvindingstilladelse fra en ny kildeplads i Vestskoven. I 2006 besluttede HUR, at ansøgningen var VVM-pligtig. VVM-processen blev efterfølgende startet op i 2010 og derefter sat i bero i foråret 2012. Selskabet skal nu genoptage arbejdet med VVM-screeningen i 2014. Det fremgår af afgørelsesbrevet fra HUR, at der skal udarbejdes en VVM-redegørelse for den ønskede vandindvinding.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450.000 kr. medgår til opnåelse af et miljømål, idet der er tale om et nyt mål, som er fastsat af HUR. Samlet tillæg
Det samlede tillæg for driftsomkostninger til miljø- og servicemål er derfor på 2.081.000 kr.</t>
  </si>
  <si>
    <t>Individuelle målere</t>
  </si>
  <si>
    <t>GODKENDT I 2013: Målet er efter det oplyste fastsat af Albertslund Kommune. Som dokumentation har selskabet indsendt notat med kommunens beslutning om projektet med tilskud til individuelle målere, Albertslund Kommunes Agenda 21-plan 2004 – 2007 samt henvist til vandforsyningsplanen for 1997 – 2010. Det fremgår af det indsendte, at Albertslund Kommune i 2005 godkendte et projekt med en ordning, hvorefter der skulle ydes tilskud til individuelle målere til boligforeninger med kollektiv vandmåling. Projektet skulle efter planen opstartes i 2005, hvilket imidlertid ikke skete, hvorfor kommunens bevilling i stedet blev overført til opstart i 2006. Det følger endvidere af Agenda 21-planen, at formålet med projektet er at reducere vandforbruget. Det fremgår ligeledes af vandforsyningsplanen, at kommunen og vandforsyningerne skal arbejde for, at der ikke anvendes mere vand end nødvendigt. Et formål ved projektet er, at en fordeling af vandafgifterne efter målt forbrug på de enkelte boligenheder vil medføre væsentlige incitamenter for forbrugerne til at få repareret utætte wc-ventiler og taphaner samt i mange tilfælde medføre ændrede vandvaner hos forbrugerne. Selskabet har efter det oplyste nu modtaget ansøgninger om tilskud til individuelle målere fra en boligforening med 850 lejligheder. De budgetterede driftsomkostninger skal medgå til tilskud til disse, idet tilskuddets størrelse er maksimalt 1.000 kr. per boligenhed.
Det følger af vandforsyningslovens § 52a, at der i vandpriserne kan indregnes udgifter til rådgivning af vandforsyningens kunder om vandbesparelser og finansiering af vandbesparende foranstaltninger. Det fremgår endvidere af lovbemærkningerne til vandsektorlovens § 18, at denne type aktiviteter er en del af hovedvirksomheden, hvorfor de falder uden for bestemmelsen om tilknyttet aktivitet.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850.000 kr. medgår til opnåelse af et servicemål, idet der er tale om et nyt mål, som er fastsat af Albertslund Kommune.</t>
  </si>
  <si>
    <t>Overholdelse af indvindingstilladelser</t>
  </si>
  <si>
    <t>Målet er efter det oplyste fastsat af Albertslund Kommune. Som dokumentation for målet har selskabet indsendt ”Forlængelse af tilladelse til indvinding af grundvand på Vridesløselille Vandværk” af 27. juni 2014 fra Albertslund Kommune. Selskabet skal ifølge vilkårene i indvindingstilladelsen hvert år indsende en rapport til kommunen, som bl.a. skal indeholde en række redegørelser og oplysninger vedr. vandkvalitet i indvindingsboringer, resultater fra grundvandsovervågning, udførte og sløjfede boringer m.v. Det er omkostningerne til denne årlige afrapportering, som selskabet søger om tillæg for. Selskabet har i forbindelse med fastsættelsen af prisloftet for 2014 i mail af 12. august 2013 oplyst, at den årlige afrapportering anses for vigtig for miljøet, idet der herved blandt andet vil undgås skader på grundvandskvaliteten og -ressourcen, samt undgås mobilisering af forureninger. Selskabet har ligeledes oplyst, at vilkåret ligger udover de gældende lovkrav og tidligere fastsatte vilkår.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På baggrund af det indberettede anser Forsyningssekretariatet det for dokumenteret, at omkostningerne medgår til opnåelse af et miljømål, idet der er tale om et nyt mål, som er fastsat af Albertslund Kommune. Forsyningssekretariatet lægger til grund, at vilkåret går ud over de gældende lovkrav og dermed udgør en særlig aktivitet for selskabet.</t>
  </si>
  <si>
    <t>Tilbagestrømningsssikring</t>
  </si>
  <si>
    <t xml:space="preserve">  </t>
  </si>
  <si>
    <t>HOFOR Vand Brøndby</t>
  </si>
  <si>
    <t>Vand- og Energiværksted:</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</si>
  <si>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75.000 kr. medgår til opnåelse af et servicemål, idet der er tale om et nyt mål, som er fastsat af selskabets bestyrelse.</t>
  </si>
  <si>
    <t>GODKENDT I 2014: Målet er efter det oplyste fastsat af selskabets bestyrelse. Målet er derudover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70.000 kr. medgår til opnåelse af et miljømål, idet der er tale om et nyt mål, som er fastsat af staten.</t>
  </si>
  <si>
    <t>GODKENDT I 2014: Målet er efter det oplyste fastsat af selskabets bestyrelse. Som dokumentation for målet har selskabet indsendt referat fra bestyrelsesmøde den 15. november 2012. Det fremgår af referatet, at de tilknyttede kommuner i forbindelse med etableringen af HOFOR har ønsket, at vandsparerådgivningen og vandsparekampagnerne under Københavns Kommune udvides til også at omfatte dem. De omhandlede aktiviteter omfatter blandt andet rådgivning af private, boligforeninger samt små og mellemstore virksomheder, drift af 1-2 vandsparekampagner hvert år samt løbende formidlingsarbejde omkring vand og vandbesparelser. Selskabet har videre i mail af 5. august 2013 oplyst, at formålet yderligere er at reducere belastningen af grundvandsindvindingen i de områder, hvor selskabet indvinder grundvand. Af bekendtgørelse nr. 1048 fremgår af § 3, stk. 1, at servicemål er mål, som opnås ved at gennemføre særlige aktiviteter, der giver en udvidet service for den enkelte forbruger eller en samfundsmæssig gevinst. Ud fra det indsendte er det overordnede formål med de indberettede aktiviteter at yde rådgivning om vandbesparende tiltag for derved at reducere belastningen af grundvandsressourcerne. Forsyningssekretariatet vurderer
dermed, at der er tale om særlige aktiviteter, som giver en samfundsmæssig gevinst. På baggrund af det indberettede anser Forsyningssekretariatet det for dokumenteret, at omkostningerne på 50.000 kr. medgår til opnåelse af et servicemål, idet der er tale om et nyt mål, som er fastsat af selskabets bestyrelse.</t>
  </si>
  <si>
    <t>GODKENDT I 2014: Målet er efter det oplyste fastsat af selskabets bestyrelse. Som dokumentation for målet har selskabet indsendt referat fra bestyrelsesmøde den 8. april 2013. Af referatet fremgår, at gennemførelse af områdeundersøgelser skal sikre, at selskabets kunder får en udvidet service, idet langt færre kunder ved både akut og planlagt ledningsarbejde vil skulle undvære vand, mens et ledningsarbejde står på. Endvidere har selskabet en målsætning om, at vandspildet herved reduceres til gavn for belastningen af vandressourcerne. De omhandlede aktiviteter vil bestå i lækagelytning, monitering af loggere (lytteinstrumenter), monitering af ventiler samt opsætning af skilte for at sikre, at ventiler kan genfindes hurtigt, sådan at vandforsyningen hurtigt kan genoprettes. Selskabet har i telefonsamtale den 8. august 2013 og mail af samme dato oplyst, at selskabet ved at lave lækagelytning kan opspore lækager i ledningsnettet. Lækagelytningen foregår ved, at selskabet ved brug af loggere kan identificere støj i ledningsnettet, hvilket indikerer at der er lækage. Selskabet vil efterfølgende udbedre lækagerne som et led i den almindelige vedligeholdelse og renovering af ledningsnettet. Ifølge det oplyste medfører motioneringen af ventiler, at selskabet i forbindelse med akutte og planlagte ledningsarbejder kan nøjes med at afgrænse et mindre område, hvor vandet skal lukkes af. Dette fordi selskabet altid skal lukke ventiler placeret rundt om en lækage, når denne skal udbedres. I forbindelse med motioneringen af ventilerne vil selskabet samtidig udskifte eventuelle defekte ventiler som et led i den almindelige vedligeholdelse. En del af ventilerne kan ikke findes eller lukkes, hvorfor selskabet i sådanne tilfælde er nødsaget til at aflukke et større område for vand end hvis alle ventiler havde været funktionsdygtige og lette at finde. Selskabet vil derfor også opsætte skiltning, der gør det lettere at finde ventilerne i snevejr m.v.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udføre forebyggende områdeundersøgelser til gavn for forbrugerne samt at reducere vandspildet. Forsyningssekretariatet vurderer på baggrund heraf, at der er tale om særlige aktiviteter, som giver en udvidet service for forbrugerne og en samfundsmæssig gevinst. På baggrund af det indberettede anser Forsyningssekretariatet det for dokumenteret, at omkostningerne på 660.000 kr. medgår til opnåelse af et servicemål, som er fastsat af selskabets bestyrelse. Samlet tillæg
Det samlede tillæg for driftsomkostninger til miljø- og servicemål er derfor på 1.580.000 kr.</t>
  </si>
  <si>
    <t>GODKENDT I 2014: Målet er efter det oplyste fastsat af selskabets bestyrelse. Som dokumentation for målet har selskabet indsendt referat fra bestyrelsesmøde den 8. april 2013. Af referatet fremgår, at adgangskontrollen skal sikre, at kun personer med legitimt ærinde kan få adgang til forsyningens lokaliteter. Således skal sikkerhedsniveauet på de lokale vandværker øges. Det fremgår videre, at måden hvorpå sikkerhedsniveauet skal øges er, at der blandt andet opsættes kortlæsere, trådløse forbindelser fra boringer, indbrudsalarmer på alle lokationer, servere og videokameraer på vandværkerne. Målet er indberettet som et servicemål.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 Bilag 1 til Naturstyrelsens vejledning til bekendtgørelsen foreligger en eksempelliste på aktiviteter til opfyldelse af miljømål og servicemål. Her er ”Adgangskontrol” angivet som en aktivitet til opfyldelse af et mål om ”Terrorsikring”. Som udgangspunkt anser Forsyningssekretariatet de omhandlede foranstaltninger for at medgå til opretholdelse af forsyningssikkerheden og dermed som en del af selskabets almindelige drift. Såfremt de indberettede omkostninger medgår til et skærpet beredskab og terrorsikring, der går udover almindelige alarm- og vagtordninger, vurderer Forsyningssekretariatet dog, at de indberettede aktiviteter kan anses som særlige aktiviteter, der giver en samfundsmæssig gevinst, og dermed medgår til opfyldelsen af et servicemål. Dette understøttes af Konkurrenceankenævnets kendelse af 23. september 20114. Efter Forsyningssekretariatets vurdering kan omkostningerne til de indberettede aktiviteter dermed anses som driftsomkostninger til opnåelse af et servicemål, forudsat at de nødvendige betingelser er opfyldt. På baggrund af det indberettede anser Forsyningssekretariatet det for dokumenteret, at omkostningerne på 50.000 kr. medgår til opnåelse af et servicemål, idet der er tale om et nyt mål, som er fastsat af selskabets bestyrelse.</t>
  </si>
  <si>
    <t>GODKENDT I 2014: Målet er efter det oplyste fastsat af Brøndby Kommune. Som dokumentation for målet har selskabet indsendt tilladelse til indvinding af grundvand i Brøndbyskoven af 19. november 2008 fra Brøndby Kommune samt redegørelse om målet i mail af 12. august 2013. Den indsendte tilladelse er en fornyet tilladelse til at indvinde 1.500.000 m3 grundvand per år for en 30-årig periode i Brøndbyskoven i Brøndby Kommune. Selskabet oplyser, at det på baggrund af vilkårene i indvindingstilladelsen har omkostninger til at lede skyllevand til kloak, foretage en månedlig registrering af oppumpede mængder samt udarbejde en årlig afrapportering. Forsyningssekretariatet har anmodet selskabet om at uddybe, hvorfor disse aktiviteter karakteriseres som særlige. Selskabet oplyser hertil, at de første to aktiviteter næppe er usædvanlige, men at aktiviteten med årlig afrapportering alene er et vilkår, der fremgår af indvindingstilladelsen, og ligger udover de normale krav. Selskabet har på baggrund heraf ændret ansøgningen til at vedrøre driftsomkostninger på 75.000 kr. til årlig afrapportering. Selskabet oplyser videre, at den årlige afrapportering anses for vigtig for miljøet, idet der herved blandt andet vil undgås skader på grundvandskvaliteten og ressourcen, samt undgås mobilisering af forureninger. Af tilladelsens punkt 11.0 fremgår, at selskabet hvert år skal indsende en rapport til Brøndby Kommune, hvor der skal redegøres for de udførte målinger som beskrevet i de øvrige vilkår i tilladelsen. Afrapporteringen skal derfor blandt andet indeholde en redegørelse for undersøgelser i forbindelse med etablering af nye boringer, resultater fra pejlinger i indvindingsboringer, redegørelse for vandspejlets variation, redegørelse for kontrol af vandkvaliteten og overvågning af grundvandet.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finder, at selskabet har redegjort tilstrækkeligt for, at der er tale om udførelse af særlige aktiviteter til gavn for miljøet på baggrund af det kommunalt fastsatte vilkår i indvindingstilladelsen. På baggrund af det indberettede anser forsyningssekretariatet det for dokumenteret, at omkostningerne på 75.000 kr. medgår til opnåelse af et miljømål, som er fastsat af Brøndby Kommune.</t>
  </si>
  <si>
    <t>Blødt vand</t>
  </si>
  <si>
    <t xml:space="preserve">GODKENDT I 2014: Målet er efter det oplyste fastsat af selskabets bestyrelse. Som dokumentation for målet har selskabet indsendt referat fra bestyrelsesmøde den 8. april 2013. Det fremgår af referatet, at vandbehandlingen på Brøndbyvester Vandværk skal udvides med et blødgøringstrin, sådan at værket kan forsyne Brøndby med blødt vand. På denne måde vil serviceniveauet efter selskabets opfattelse blive forhøjet. Det fremgår videre, at aktiviteterne i 2014 blandt andet vil bestå i planlægning og forberedelse af kommunikationsindsats over for de forskellige målgrupper og intern tid i forbindelse med myndighedsarbejde. Derudover skal der igangsættes etablering af anlæg til blødt vand. Selskabet har i mail af 9. august 2013 oplyst, at udvidelsen af vandbehandlingen med et blødgøringstrin er nyt i Danmark, hvorfor selskabet ønsker at sikre sig, at vandforbrugerne i Brøndby ønsker denne blødgøring af vandet. Dette skal ske ved at iværksætte en brugerundersøgelse. Såfremt undersøgelsen fører til, at selskabet etablerer et anlæg til blødt vand, da vil selskabet efterfølgende sørge for en kommunikationsindsats over for forbrugerne for at vejlede dem i korrekt dosering af vaskemiddel m.v. Herved opnås også en samfundsmæssig gevinst.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formålet med de indberettede aktiviteter at forøge servicen over for forbrugerne ved at give dem muligheden for at få blødere drikkevand. Endvidere kan blødgøring af vand medføre et reduceret brug af vaskemiddel til gavn for miljøet. Forsyningssekretariatet finder derfor, at der er tale om særlige aktiviteter, der giver en udvidet service for forbrugerne og en vis samfundsmæssig gevinst. På baggrund af det indberettede anser Forsyningssekretariatet det for dokumenteret, at omkostningerne på 600.000 kr. medgår til opnåelse af et servicemål, som er fastsat af selskabets bestyrelse. </t>
  </si>
  <si>
    <t>Ekstra vandkvalitetsanalyser</t>
  </si>
  <si>
    <t>Målet er efter det oplyste fastsat af selskabets bestyrelse. Som dokumentation for målet har selskabet indsendt referat fra bestyrelsesmøde den 3. april 2014. Ifølge referatet har selskabets bestyrelse besluttet, at selskabet skal supplere den lovpligtige minimumskontrol for drikkevandskvaliteten med en lang række kontroller. Formålet med de ekstra kontroller er, at selskabet derved hurtigt kan agere på afvigende vandkvalitet, inden det får konsekvenser for mange forbrugere. Aktiviteterne til opfyldesen af målet er prøvetagning, analyser og opfølgning/aktion på resultaterne heraf. Selskabet har i indberetningen supplerende oplyst, at der som noget nyt testes for perflourerede stoffer (PFAS).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</si>
  <si>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Målet er efter det oplyste fastsat af selskabets bestyrelse. Som dokumentation for målet har selskabet indsendt referat fra bestyrelsesmøde den 3. april 2014. Det fremgår af referatet, at selskabet skal sætte særlig fokus på kunder med særlig risiko for forurening ved returløb. Risikoen for forurening af rent drikkevand ved returløb fra kundernes anlæg til vandnettet skal herved begrænses. Det fremgår videre, at aktiviteterne til opfyldelsen af målet skal bestå i planlægning og gennemførelse af kampagne samt tilsyn og registrering af tilbageløbssikring. Selskabet har i mail af 6. maj 2014 supplerende oplyst, at selskabet gennem ovenstående aktiviteter vil øge bevidstheden for forureningsrisikoen hos de kunder, som vurderes at udgøre den største risiko for at kunne påvirke vandkvaliteten (f.eks. produktionsvirksomheder). Den nedsatte forureningsrisiko vil ifølge selskabet skabe en forbedret service over for alle selskabets kunder.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</si>
  <si>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HOFOR Vand Dragør</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</si>
  <si>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30.000 kr. medgår til opnåelse af et servicemål, idet der er tale om et nyt mål, som er fastsat af selskabets bestyrelse.</t>
  </si>
  <si>
    <t>GODKENDT I 2014: Målet er efter det oplyste fastsat af selskabets bestyrelse. Selskabet har indsendt dokumentation for målet i forbindelse med afgørelsen af prisloftet for 2013. Efter Forsyningssekretariatets vurdering kan omkostninger til den indberettede aktivitet anses som driftsomkostninger til opnåelse af et servicemål, forudsat at de nødvendige betingelser er opfyldt. Forsyningssekretariatet ved fastsættelsen af prisloftet for 2013, at det indsendte materiale fyldestgørende dokumenterede, at de indberettede omkostninger medgik til opnåelse af et servicemål, idet der er tale om et nyt mål, som er fastsat af selskabets bestyrelse. Forsyningssekretariatet finder på baggrund heraf ligeledes grundlag for at tildele et tillæg til prisloftet for 2014 herfor på 30.000 kr.</t>
  </si>
  <si>
    <t>GODKENDT I 2014: Målet er efter det oplyste fastsat af selskabets bestyrelse. Som dokumentation for målet har selskabet indsendt referat fra bestyrelsesmøde den 15. november 2012. Det fremgår af referatet, at de tilknyttede kommuner i forbindelse med etableringen af HOFOR har ønsket, at vandsparerådgivningen og vandsparekampagnerne under Københavns Kommune udvides til også at omfatte dem. De omhandlede aktiviteter omfatter blandt andet rådgivning af private, boligforeninger samt små og mellemstore virksomheder, drift af 1-2 vandsparekampagner hvert år og løbende formidlingsarbejde omkring vand og vandbesparelser. Selskabet har videre i mail af 5. august 2013 oplyst, at formålet yderligere er at reducere belastningen af grundvandsindvindingen i de områder, hvor selskabet indvinder grundvand. Af bekendtgørelse nr. 1048 fremgår af § 3, stk. 1, at servicemål er mål, som opnås ved at gennemføre særlige aktiviteter, der giver en udvidet service for den enkelte forbruger eller en samfundsmæssig gevinst. Ud fra det indsendte er det overordnede formål med de indberettede aktiviteter at yde rådgivning om vandbesparende tiltag for derved at reducere belastningen af grundvandsressourcerne. Forsyningssekretariatet vurderer dermed, at der er tale om særlige aktiviteter, som giver en samfundsmæssig gevinst. På baggrund af det indberettede anser Forsyningssekretariatet det for dokumenteret, at omkostningerne på 15.000 kr. medgår til opnåelse af et servicemål, idet der er tale om et nyt mål, som er fastsat af selskabets bestyrelse.</t>
  </si>
  <si>
    <t>GODKENDT I 2014: Målet er efter det oplyste fastsat af selskabets bestyrelse. Som dokumentation for målet har selskabet indsendt referat fra bestyrelsesmøde den 8. april 2013. Af referatet fremgår, at gennemførelse af områdeundersøgelser skal sikre, at selskabets kunder får en udvidet service, idet langt færre kunder ved både akut og planlagt ledningsarbejde vil skulle undvære vand, mens et ledningsarbejde står på. Endvidere har selskabet en målsætning om, at vandspildet herved reduceres til gavn for belastningen af vandressourcerne. De omhandlede aktiviteter vil bestå i lækagelytning, monitering af loggere (lytteinstrumenter), monitering af ventiler samt opsætning af skilte for at sikre, at ventiler kan genfindes hurtigt, sådan at vandforsyningen hurtigt kan genoprettes. Selskabet har i telefonsamtale den 8. august 2013 og mail af samme dato oplyst, at selskabet ved at lave lækagelytning kan opspore lækager i ledningsnettet. Lækagelytningen foregår ved, at selskabet ved brug af loggere kan identificere støj i ledningsnettet, hvilket indikerer at der er lækage. Selskabet vil efterfølgende udbedre lækagerne som et led i den almindelige vedligeholdelse og renovering af ledningsnettet. Ifølge det oplyste medfører motioneringen af ventiler, at selskabet i for-bindelse med akutte og planlagte ledningsarbejder kan nøjes med at afgrænse et mindre område, hvor vandet skal lukkes af. Dette fordi selskabet altid skal lukke ventiler placeret rundt om en lækage, når denne skal udbedres. I forbindelse med motioneringen af ventilerne vil selskabet samtidig udskifte eventuelle defekte ventiler som et led i den almindelige vedligeholdelse. En del af ventilerne kan ikke findes eller lukkes, hvorfor selskabet i sådanne tilfælde er nødsaget til at aflukke et større område for vand end hvis alle ventiler havde været funktionsdygtige og lette at finde. Selskabet vil derfor også opsætte skiltning, der gør det lettere at finde ventilerne i snevejr m.v.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udføre forebyggende områdeundersøgelser til gavn for forbrugerne samt at reducere vandspildet. Forsyningssekretariatet vurderer på baggrund heraf, at der er tale om særlige aktiviteter, som giver en udvidet service for forbrugerne og en samfundsmæssig gevinst. På baggrund af det indberettede anser Forsyningssekretariatet det for dokumenteret, at omkostningerne på 660.000 kr. medgår til opnåelse af et servicemål, som er fastsat af selskabets bestyrelse. Samlet tillæg
Det samlede tillæg for driftsomkostninger til miljø- og servicemål er der-for på 825.000 kr.</t>
  </si>
  <si>
    <t>GODKENDT I 2014: Målet er efter det oplyste fastsat af selskabets bestyrelse. Som dokumentation for målet har selskabet indsendt referat fra bestyrelsesmøde den 8. april 2013. Af referatet fremgår, at adgangskontrollen skal sikre, at kun personer med legitimt ærinde kan få adgang til forsyningens lokaliteter. Således skal sikkerhedsniveauet på de lokale vandværker øges. Det fremgår videre, at måden hvorpå sikkerhedsniveauet skal øges er, at der blandt andet opsættes kortlæsere, trådløse forbindelser fra boringer, indbrudsalarmer på alle lokationer, servere og videokameraer på vandværkerne. Målet er indberettet som et servicemål.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 Bilag 1 til Naturstyrelsens vejledning til bekendtgørelsen foreligger en eksempelliste på aktiviteter til opfyldelse af miljømål og servicemål. Her er ”Adgangskontrol” angivet som en aktivitet til opfyldelse af et mål om ”Terrorsikring”. Som udgangspunkt anser Forsyningssekretariatet de omhandlede foranstaltninger for at medgå til opretholdelse af forsyningssikkerheden og dermed som en del af selskabets almindelige drift. Såfremt de indberettede omkostninger medgår til et skærpet beredskab og terrorsikring, der går udover almindelige alarm- og vagtordninger, vurderer Forsyningssekretariatet dog, at de indberettede aktiviteter kan anses som særlige aktiviteter, der giver en samfundsmæssig gevinst, og dermed medgår til opfyldelsen af et servicemål. Dette understøttes af Konkurrenceankenævnets kendelse af 23. september 20114. Efter Forsyningssekretariatets vurdering kan omkostningerne til de indberettede aktiviteter dermed anses som driftsomkostninger til opnåelse af et servicemål, forudsat at de nødvendige betingelser er opfyldt. På baggrund af det indberettede anser Forsyningssekretariatet det for dokumenteret, at omkostningerne på 90.000 kr. medgår til opnåelse af et servicemål, idet der er tale om et nyt mål, som er fastsat af selskabets bestyrelse.</t>
  </si>
  <si>
    <t>Målet er efter det oplyste fastsat af selskabets bestyrelse. Som dokumentation for målet har selskabet indsendt referat fra bestyrelsesmøde den 3. april 2014. Det fremgår af referatet, at selskabet skal sætte særlig fokus på kunder med særlig risiko for forurening ved returløb. Risikoen for forurening af rent drikkevand ved returløb fra kundernes anlæg til vandnettet skal herved begrænses. Det fremgår videre, at aktiviteterne til opfyldelsen af målet skal bestå i planlægning og gennemførelse af kampagne samt tilsyn og registrering af tilbageløbssikring. Selskabet har i mail af 6. maj 2014 supplerende oplyst, at selskabet gennem ovenstående aktiviteter vil øge bevidstheden for forureningsrisikoen hos de kunder, som vurderes at udgøre den største risiko for at kunne påvirke vandkvaliteten (f.eks. produktionsvirksomheder). Den nedsatte forureningsrisiko vil ifølge selskabet skabe en forbedret service over for alle selskabets kunder.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</si>
  <si>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HOFOR Vand Herlev</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</si>
  <si>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59.000 kr. medgår til opnåelse af et servicemål, idet der er tale om et nyt mål, som er fastsat af selskabets bestyrelse.</t>
  </si>
  <si>
    <t>GODKENDT I 2014: Målet er efter det oplyste fastsat af selskabets bestyrelse. Målet er derud-over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 kr. medgår til opnåelse af et miljømål, idet der er tale om et nyt mål, som er fastsat af staten.</t>
  </si>
  <si>
    <t>GODKENDT I 2014: Målet er efter det oplyste fastsat af selskabets bestyrelse. Som dokumentation for målet har selskabet indsendt referat fra bestyrelsesmøde den 15. november 2012. Det fremgår af referatet, at de tilknyttede kommuner i forbindelse med etableringen af HOFOR har ønsket, at vandsparerådgivningen og vandsparekampagnerne under Københavns Kommune udvides til også at om-fatte dem. De omhandlede aktiviteter omfatter blandt andet rådgivning af private, boligforeninger samt små og mellemstore virksomheder, drift af 1-2 vandsparekampagner hvert år og løbende formidlingsarbejde omkring vand og vandbesparelser. Selskabet har videre i mail af 5. august 2013 oplyst, at formålet yderligere er at reducere belastningen af grundvandsindvindingen i de områder, hvor selskabet indvinder grundvand. Af bekendtgørelse nr. 1048 fremgår af § 3, stk. 1, at servicemål er mål, som opnås ved at gennemføre særlige aktiviteter, der giver en udvidet service for den enkelte forbruger eller en samfundsmæssig gevinst. Ud fra det indsendte er det overordnede formål med de indberettede aktiviteter at yde rådgivning om vandbesparende tiltag for derved at reducere belastningen af grundvandsressourcerne. Forsyningssekretariatet vurderer dermed, at der er tale om særlige aktiviteter, som giver en samfundsmæssig gevinst. På baggrund af det indberettede anser Forsyningssekretariatet det for dokumenteret, at omkostningerne på 40.000 kr. medgår til opnåelse af et servicemål, idet der er tale om et nyt mål, som er fastsat af selskabets bestyrelse.</t>
  </si>
  <si>
    <t>GODKENDT I 2014: Målet er efter det oplyste fastsat af selskabets bestyrelse. Som dokumentation for målet har selskabet indsendt referat fra bestyrelsesmøde den 8. april 2013. Af referatet fremgår, at gennemførelse af områdeundersøgelser skal sikre, at selskabets kunder får en udvidet service, idet langt færre kunder ved både akut og planlagt ledningsarbejde vil skulle undvære vand, mens et ledningsarbejde står på. Endvidere har selskabet en målsætning om, at vandspildet herved reduceres til gavn for belastningen af vandressourcerne. De omhandlede aktiviteter vil bestå i lækagelytning, monitering af loggere (lytteinstrumenter), monitering af ventiler samt opsætning af skilte for at sikre, at ventiler kan genfindes hurtigt, sådan at vandforsyningen hurtigt kan genoprettes. Selskabet har i telefonsamtale den 8. august 2013 og mail af samme dato oplyst, at selskabet ved at lave lækagelytning kan opspore lækager i ledningsnettet. Lækagelytningen foregår ved, at selskabet ved brug af loggere kan identificere støj i ledningsnettet, hvilket indikerer at der er lækage. Selskabet vil efterfølgende udbedre lækagerne som et led i den almindelige vedligeholdelse og renovering af ledningsnettet. Ifølge det oplyste medfører motioneringen af ventiler, at selskabet i forbindelse med akutte og planlagte ledningsarbejder kan nøjes med at afgrænse et mindre område, hvor vandet skal lukkes af. Dette fordi selskabet altid skal lukke ventiler placeret rundt om en lækage, når denne skal udbedres. I forbindelse med motioneringen af ventilerne vil selskabet samtidig udskifte eventuelle defekte ventiler som et led i den almindelige vedligeholdelse. En del af ventilerne kan ikke findes eller lukkes, hvorfor selskabet i så-danne tilfælde er nødsaget til at aflukke et større område for vand end hvis alle ventiler havde været funktionsdygtige og lette at finde. Selskabet vil derfor også opsætte skiltning, der gør det lettere at finde ventiler-ne i snevejr m.v.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udføre forebyggende områdeundersøgelser til gavn for forbrugerne samt at reducere vandspildet. Forsyningssekretariatet vurderer på baggrund heraf, at der er tale om særlige aktiviteter, som giver en udvidet service for forbrugerne og en samfundsmæssig gevinst. På baggrund af det indberettede anser Forsyningssekretariatet det for dokumenteret, at omkostningerne på 660.000 kr. medgår til opnåelse af et servicemål, som er fastsat af selskabets bestyrelse.</t>
  </si>
  <si>
    <t>GODKENDT I 2014: Målet er efter det oplyste fastsat af selskabets bestyrelse. Som dokumentation for målet har selskabet indsendt referat fra bestyrelsesmøde den 8. april 2013. Af referatet fremgår, at adgangskontrollen skal sikre, at kun personer med legitimt ærinde kan få adgang til forsyningens lokaliteter. Således skal sikkerhedsniveauet på de lokale vandværker øges. Det fremgår videre, at måden hvorpå sikkerhedsniveauet skal øges er, at der blandt andet opsættes kortlæsere, trådløse forbindelser fra boringer, indbrudsalarmer på alle lokationer, servere og videokameraer på vandværkerne. Målet er indberettet som et servicemål.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 Bilag 1 til Naturstyrelsens vejledning til bekendtgørelsen foreligger en eksempelliste på aktiviteter til opfyldelse af miljømål og servicemål. Her er ”Adgangskontrol” angivet som en aktivitet til opfyldelse af et mål om ”Terrorsikring”. Som udgangspunkt anser Forsyningssekretariatet de omhandlede foranstaltninger for at medgå til opretholdelse af forsyningssikkerheden og dermed som en del af selskabets almindelige drift. Såfremt de indberettede omkostninger medgår til et skærpet beredskab og terrorsikring, der går udover almindelige alarm- og vagtordninger, vurderer Forsyningssekretariatet dog, at de indberettede aktiviteter kan anses som særlige aktiviteter, der giver en samfundsmæssig gevinst, og dermed medgår til opfyldelsen af et servicemål. Dette understøttes af Konkurrenceankenævnets kendelse af 23. september 20114. Efter Forsyningssekretariatets vurdering kan omkostningerne til de indberettede aktiviteter dermed anses som driftsomkostninger til opnåelse af et servicemål, forudsat at de nødvendige betingelser er opfyldt. På baggrund af det indberettede anser Forsyningssekretariatet det for dokumenteret, at omkostningerne på 20.000 kr. medgår til opnåelse af et servicemål, idet der er tale om et nyt mål, som er fastsat af selskabets bestyrelse.</t>
  </si>
  <si>
    <t>Forsyningssekretariatet fandt ved fastsættelsen af prisloftet for 2014, at det indsendte materiale fyldestgørende dokumenterede, at de indberettede driftsomkostninger medgik til opnåelse af nye miljø- og servicemål.</t>
  </si>
  <si>
    <t>HOFOR Vand Hvidovre</t>
  </si>
  <si>
    <t>GODKENDT I 2014: Målet er efter det oplyste fastsat af selskabets bestyrelse. Som dokumentation for målet har selskabet indsendt referat fra bestyrelsesmøde den 15. november 2012. Det fremgår af referatet, at formålet med Vand- og Energiværkstedet er at informere om en ansvarlig håndtering af grundvandsressourcerne og give en forståelse for de udfordringer, som klimaforandringer medfører for drikkevandsforsyningen. Vand- og Energiværkstedet er således en forudsætning for, at en god vandkvalitet og bæredygtig vandindvinding kan sikres på lang sigt. De indberettede aktiviteter omfatter drift af Vand- og Energiværkstedet, som skal have fokus på at tilbyde forløb og undervisning om vandets kredsløb, vandmiljø og ressourceudnyttelse til skoleelever, undervisere og beslutningstagere (fx politikere) i forsyningsområdet. Dette skal ske med henblik på at fremme en ansvarlig håndtering af grundvandsressourcen og klimatilpasning af vandets kredsløb på lang sigt.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give vejledning og undervisning om en ansvarlig håndtering og sikring af grundvandsressourcerne. Forsyningssekretariatet vurderer dermed, at der er tale om særlige aktiviteter, som giver en samfundsmæssig gevinst. På baggrund af det indberettede anser Forsyningssekretariatet det for dokumenteret, at omkostningerne på 112.000 kr. medgår til opnåelse af et servicemål, idet der er tale om et nyt mål, som er fastsat af selskabets bestyrelse.</t>
  </si>
  <si>
    <t>GODKENDT I 2014: Målet er efter det oplyste fastsat af selskabets bestyrelse. Selskabet har indsendt dokumentation for målet i forbindelse med fastsættelsen af prisloftet for 2013. Efter Forsyningssekretariatets vurdering kan omkostninger til den indberettede aktivitet anses som driftsomkostninger til opnåelse af et servicemål, forudsat at de nødvendige betingelser er opfyldt. Forsyningssekretariatet fandt ved fastsættelsen af prisloftet for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100.000 kr.</t>
  </si>
  <si>
    <t>GODKENDT I 2014: Målet er efter det oplyste fastsat af selskabets bestyrelse. Som dokumentation for målet har selskabet indsendt referat fra bestyrelsesmøde den 15. november 2012. Det fremgår af referatet, at de tilknyttede kommuner i forbindelse med etableringen af HOFOR har ønsket, at vandsparerådgivningen og vandsparekampagnerne under Københavns Kommune udvides til også at omfatte dem. De omhandlede aktiviteter omfatter blandt andet rådgivning af private, boligforeninger samt små og mellemstore virksomheder, drift af 1-2 vandsparekampagner hvert år og løbende formidlingsarbejde omkring vand og vandbesparelser. Selskabet har videre i mail af 5. august 2013 oplyst, at formålet yderligere er at reducere belastningen af grundvandsindvindingen i de områder, hvor selskabet indvinder grundvand. Af bekendtgørelse nr. 1048 fremgår af § 3, stk. 1, at servicemål er mål, som opnås ved at gennemføre særlige aktiviteter, der giver en udvidet service for den enkelte forbruger eller en samfundsmæssig gevinst. Ud fra det indsendte er det overordnede formål med de indberettede aktiviteter at yde rådgivning om vandbesparende tiltag for derved at reducere belastningen af grundvandsressourcerne. Forsyningssekretariatet vurderer dermed, at der er tale om særlige aktiviteter, som giver en samfundsmæssig gevinst. På baggrund af det indberettede anser Forsyningssekretariatet det for dokumenteret, at omkostningerne på 80.000 kr. medgår til opnåelse af et servicemål, idet der er tale om et nyt mål, som er fastsat af selskabets bestyrelse.</t>
  </si>
  <si>
    <t>GODKENDT I 2014: Målet er efter det oplyste fastsat af selskabets bestyrelse. Som dokumentation for målet har selskabet indsendt referat fra bestyrelsesmøde den 8. april 2013. Af referatet fremgår, at gennemførelse af områdeundersøgelser skal sikre, at selskabets kunder får en udvidet service, idet langt færre kunder ved både akut og planlagt ledningsarbejde vil skulle undvære vand, mens et ledningsarbejde står på. Endvidere har selskabet en målsætning om, at vandspildet herved reduceres til gavn for belastningen af vandressourcerne. De omhandlede aktiviteter vil bestå i lækagelytning, monitering af loggere (lytteinstrumenter), monitering af ventiler samt opsætning af skilte for at sikre, at ventiler kan genfindes hurtigt, sådan at vandforsyningen hurtigt kan genoprettes. Selskabet har i telefonsamtale den 8. august 2013 og mail af samme dato oplyst, at selskabet ved at lave lækagelytning kan opspore lækager i ledningsnettet. Lækagelytningen foregår ved, at selskabet ved brug af loggere kan identificere støj i ledningsnettet, hvilket indikerer at der er lækage. Selskabet vil efterfølgende udbedre lækagerne som et led i den almindelige vedligeholdelse og renovering af ledningsnettet. Ifølge det oplyste medfører motioneringen af ventiler, at selskabet i for-bindelse med akutte og planlagte ledningsarbejder kan nøjes med at afgrænse et mindre område, hvor vandet skal lukkes af. Dette fordi selskabet altid skal lukke ventiler placeret rundt om en lækage, når denne skal udbedres. I forbindelse med motioneringen af ventilerne vil selskabet samtidig udskifte eventuelle defekte ventiler som et led i den almindelige vedligeholdelse. En del af ventilerne kan ikke findes eller lukkes, hvorfor selskabet i sådanne tilfælde er nødsaget til at aflukke et større område for vand end hvis alle ventiler havde været funktionsdygtige og lette at finde. Selskabet vil derfor også opsætte skiltning, der gør det lettere at finde ventilerne i snevejr m.v.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Ud fra det indsendte er det overordnede formål med de indberettede aktiviteter at udføre forebyggende områdeundersøgelser til gavn for forbrugerne samt at reducere vandspildet. Forsyningssekretariatet vurderer på baggrund heraf, at der er tale om særlige aktiviteter, som giver en udvidet service for forbrugerne og en samfundsmæssig gevinst. På baggrund af det indberettede anser Forsyningssekretariatet det for dokumenteret, at omkostningerne på 660.000 kr. medgår til opnåelse af et servicemål, som er fastsat af selskabets bestyrelse. Samlet tillæg
Det samlede tillæg for driftsomkostninger til miljø- og servicemål er derfor på 992.000 kr.</t>
  </si>
  <si>
    <t>GODKENDT I 2014: Målet er efter det oplyste fastsat af selskabets bestyrelse. Som dokumentation for målet har selskabet indsendt referat fra bestyrelsesmøde den 8. april 2013. Af referatet fremgår, at adgangskontrollen skal sikre, at kun personer med legitimt ærinde kan få adgang til forsyningens lokaliteter. Således skal sikkerhedsniveauet på de lokale vandværker øges. Det fremgår videre, at måden hvorpå sikkerhedsniveauet skal øges er, at der blandt andet opsættes kortlæsere, trådløse forbindelser fra boringer, indbrudsalarmer på alle lokationer, servere og videokameraer på vandværkerne. Målet er indberettet som et servicemål.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 Bilag 1 til Naturstyrelsens vejledning til bekendtgørelsen foreligger en eksempelliste på aktiviteter til opfyldelse af miljømål og servicemål. Her er ”Adgangskontrol” angivet som en aktivitet til opfyldelse af et mål om ”Terrorsikring”. Som udgangspunkt anser Forsyningssekretariatet de omhandlede foranstaltninger for at medgå til opretholdelse af forsyningssikkerheden og dermed som en del af selskabets almindelige drift. Såfremt de indberettede omkostninger medgår til et skærpet beredskab og terrorsikring, der går udover almindelige alarm- og vagtordninger, vurderer Forsyningsse-kretariatet dog, at de indberettede aktiviteter kan anses som særlige aktiviteter, der giver en samfundsmæssig gevinst, og dermed medgår til opfyldelsen af et servicemål. Dette understøttes af Konkurrenceankenævnets kendelse af 23. september 20114. Efter Forsyningssekretariatets vurdering kan omkostningerne til de indberettede aktiviteter dermed anses som driftsomkostninger til opnåelse af et servicemål, forudsat at de nødvendige betingelser er opfyldt. På baggrund af det indberettede anser Forsyningssekretariatet det for dokumenteret, at omkostningerne på 20.000 kr. medgår til opnåelse af et servicemål, idet der er tale om et nyt mål, som er fastsat af selskabets bestyrelse.</t>
  </si>
  <si>
    <t xml:space="preserve">GODKENDT I 2014: Målet er efter det oplyste fastsat af Hvidovre Kommune. Som dokumentation for målet har selskabet indsendt indvindingstilladelse af 30. juli 2009 fra Hvidovre Kommune samt redegørelse om målet i mail af 12. august 2013. Selskabet oplyser, at det på baggrund af vilkårene i indvindingstilladelsen har omkostninger til at lede skyllevand til kloak, foretage en månedlig registrering af oppumpede mængder samt udarbejde en årlig afrapportering. Forsyningssekretariatet har anmodet selskabet om at uddybe, hvorfor disse aktiviteter karakteriseres som særlige. Selskabet oplyser hertil, at de første to aktiviteter næppe er usædvanlige, men at aktiviteten med årlig afrapportering alene er et vilkår, der fremgår af indvindingstilladelsen, og ligger udover de normale krav. Selskabet har på baggrund heraf ændret ansøgningen til at vedrøre driftsomkostninger på 20.000 kr. til årlig afrapportering. Selskabet oplyser videre, at den årlige afrapportering anses for vigtig for miljøet, idet der herved blandt andet vil undgås skader på grundvandskvaliteten- og ressourcen, samt undgås mobilisering af forureninger.
Af tilladelsens punkt 10 fremgår, at selskabet hvert år skal indsende en rapport til Hvidovre Kommune, hvor der skal redegøres for de udførte målinger som beskrevet i de øvrige vilkår i tilladelsen. Afrapporteringen skal derfor blandt andet indeholde en redegørelse for undersøgelser i forbindelse med etablering af nye boringer, resultater fra pejlinger i indvindingsboringer, redegørelse for vandspejlets variation, redegørelse for kontrol af vandkvaliteten og overvågning af grundvandet.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finder, at selskabet har redegjort tilstrækkeligt for, at der er tale om udførelse af særlige aktiviteter til gavn for miljøet på baggrund af det kommunalt fastsatte vilkår i indvindingstilladelsen. På baggrund af det indberettede anser Forsyningssekretariatet det for dokumenteret, at omkostningerne på 20.000 kr. medgår til opnåelse af et miljømål, som er fastsat af Hvidovre Kommune. </t>
  </si>
  <si>
    <t>HOFOR Vand Købehavn</t>
  </si>
  <si>
    <t>VVM-procedure</t>
  </si>
  <si>
    <t xml:space="preserve">GODKENDT I 2014: Målet er efter det oplyste fastsat af Hovedstadens Udviklingsråd (HUR)/Miljøcenter Roskilde. Som dokumentation for målet har selskabet i forbindelse med indberetningerne til prisloftet for 2011 og 2012 indsendt brev af 31. august 2006 fra HUR til selskabet, hvoraf beslutningen om pålæggelse af målet fremgår, samt notat af 21. april 2010. Efter Forsyningssekretariatets vurdering kan omkostninger til den indberettede aktivitet anses som driftsomkostninger til opnåelse af et miljømål, forudsat at de nødvendige betingelser er opfyldt. Forsyningssekretariatet fandt ved fastsættelsen af prisloftet for 2011, 2012 og 2013, at det indsendte materiale fyldestgørende dokumenterede, at de indberettede omkostninger medgik til opnåelse af et miljømål, idet der er tale om et nyt mål, som er fastsat af en statslig myndighed. Forsyningssekretariatet finder på baggrund heraf ligeledes grundlag for at tildele et tillæg til prisloftet for 2014 herfor på 1.000.000 kr. </t>
  </si>
  <si>
    <t xml:space="preserve">GODKENDT I 2014: Målet er efter det oplyste fastsat af selskabets bestyrelse. Som dokumentation for målet har selskabet i forbindelse med afgørelsen af prisloftet for 2012 indsendt ”Vandforsyningsplan 2006 for Københavns Kommune” samt bestyrelsesreferat af 28. marts 2011. Efter Forsyningssekretariatets vurdering kan omkostninger til den indberettede aktivitet anses som driftsomkostninger til opnåelse af et servicemål, forudsat at de nødvendige betingelser er opfyldt. Forsyningssekretariatet fandt ved fastsættelsen af prisloftet for 2011, 2012 og 2013, at det indsendte materiale fyldestgørende dokumenterede, at de indberettede omkostninger medgik til opnåelse af et servicemål, idet der er tale om et nyt mål, som er fastsat af selskabets bestyrelse.
Forsyningssekretariatet finder på baggrund heraf ligeledes grundlag for at tildele et tillæg til prisloftet for 2014 herfor på 1.400.000 kr. </t>
  </si>
  <si>
    <t>Sekundavand</t>
  </si>
  <si>
    <t xml:space="preserve">GODKENDT I 2014: Målet er efter det oplyste fastsat af Københavns Kommune og godkendt af selskabets bestyrelse. Som dokumentation for målet har selskabet i forbindelse med afgørelsen af prisloftet for 2012 indsendt ”Vandforsyningsplan 2006 for Københavns Kommune” samt bestyrelsesreferat af 28. marts 2011. Efter Forsyningssekretariatets vurdering kan omkostninger til den indberettede aktivitet anses som driftsomkostninger til opnåelse af et miljømål, forudsat at de nødvendige betingelser er opfyldt. Forsyningssekretariatet fandt ved fastsættelsen af prisloftet for 2011, 2012 og 2013, at det indsendte materiale fyldestgørende dokumenterede, at de indberettede omkostninger medgik til opnåelse af et miljømål, idet der er tale om et nyt mål, som er fastsat af Købehavns Kommune. Selskabet har i sit høringssvar anført, at de budgetterede driftsomkostninger for målet skal ændres fra 2.000.000 kr. til 1.000.000 kr., idet aktiviteterne i forhold til målet i vandforsyningsplanen har ændret sig. Forsyningssekretariatet finder på baggrund heraf ligeledes grundlag for at tildele et tillæg til prisloftet for 2014 herfor på 1.000.000 kr. </t>
  </si>
  <si>
    <t>GODKENDT I 2014: Målet er efter det oplyste fastsat af Københavns Kommune med efterfølgende godkendelse fra selskabets bestyrelse. Som dokumentation for målet har selskabet i forbindelse med afgørelsen af prisloftet for 2012 indsendt ”Vandforsyningsplan 2006 for Københavns Kommune” samt referat fra bestyrelsesmøde den 28. marts 2011. Efter Forsyningssekretariatets vurdering kan omkostninger til den indberettede aktivitet anses som driftsomkostninger til Forsyningssekretariatet fandt ved fastsættelsen af prisloftet for 2011, 2012 og 2013, at det indsendte materiale fyldestgørende dokumenterede, at de indberettede omkostninger medgik til opnåelse af et miljømål, idet der er tale om et nyt mål, som er fastsat af Købehavns Kommune. Forsyningssekretariatet finder på baggrund heraf ligeledes grundlag for at tildele et tillæg til prisloftet for 2014 herfor på 2.000.000 kr.</t>
  </si>
  <si>
    <t>GODKENDT I 2014: Målet er efter det oplyste fastsat af selskabets bestyrelse. Som dokumentation for målet har selskabet i forbindelse med afgørelsen af prisloftet for 2012 indsendt bestyrelsesreferat af 28. marts 2011. Efter Forsyningssekretariatets vurdering kan omkostninger til den indberettede aktivitet anses som driftsomkostninger til opnåelse af et servicemål, forudsat at de nødvendige betingelser er opfyldt.
Forsyningssekretariatet ved fastsættelsen af prisloftet for 2012 og 2013, at det indsendte materiale fyldestgørende dokumenterede, at de indberet-tede omkostninger medgik til opnåelse af et servicemål, idet der er tale om et nyt mål, som er fastsat af selskabets bestyrelse. Forsyningssekretariatet finder på baggrund heraf ligeledes grundlag for at tildele et tillæg til prisloftet for 2014 herfor på 1.465.000 kr.</t>
  </si>
  <si>
    <t>Overholdelse af udledningskrav (Sølvbækken)</t>
  </si>
  <si>
    <t>GODKENDT I 2014: Målet er efter det oplyste fastsat af Roskilde Amt. Som dokumentation for målet har selskabet i forbindelse med afgørelsen af prisloftet for 2013 indsendt tilladelse til fortsat vandindvinding på Gummersmarke Kildeplads, Skovbo Kommune, meddelt af Roskilde Amt den 4. august 2005, samt notat af 30. marts 2012 vedrørende regnskab og budgettal for udpumpning til Sølvbækken. Efter Forsyningssekretariatets vurdering kan omkostninger til den indberettede aktivitet anses som driftsomkostninger til opnåelse af et miljømål, forudsat at de nødvendige betingelser er opfyldt. Forsyningssekretariatet fandt ved fastsættelsen af prisloftet for 2011, 2012 og 2013, at det indsendte materiale fyldestgørende dokumenterede, at de indberettede omkostninger medgik til opnåelse af et miljømål, idet der er tale om et nyt mål, som er fastsat af Roskilde Amt. Forsyningssekretariatet finder på baggrund heraf ligeledes grundlag for at tildele et tillæg til prisloftet for 2014 herfor på 90.000 kr.</t>
  </si>
  <si>
    <t>Kompensationer til lodsejere (25m-zone)</t>
  </si>
  <si>
    <t>GODKENDT I 2014: Målet er efter det oplyste fastsat statsligt. Som dokumentation for målet har selskabet henvist til miljøbeskyttelsesloven og uddrag af vejledning vedrørende 25 meters beskyttelseszoner fra Naturstyrelsens hjemmeside. Det følger af miljøbeskyttelseslovens § 64 c, at de lodsejere, hvis jord en boring ligger på, skal have en kompensation i form af et årligt beløb på 429 kr. for dyrkningsforbuddet. Selskabet har oplyst, at de samlede omkostninger til kompensation af lodsejere udgør 130.000 kr. Selskabet har i mail af 7. august 2013 oplyst, at omkostningerne omfatter udbetaling for og administration af 100 kompensationer.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130.000 kr. medgår til opnåelse af et miljømål, idet der er tale om et nyt mål, som er statsligt fastsat.</t>
  </si>
  <si>
    <t>Skovrejsning - Hørup Skov</t>
  </si>
  <si>
    <r>
      <t>GODKENDT I 2014: Målet er efter det oplyste fastsat af Frederikssund Kommune. Som dokumentation for målet har selskabet indsendt Teknik-, Miljø- og Erhvervsudvalget forhandlingsprotokol fra møde den 8. april 2013 samt ”Aftale mellem HOFOR Vand København A/S, Miljøministeriet v/Naturstyrelsen, og Frederikssund Kommune om et skovrejsningsprojekt ved Hørup Kildeplads: Hørup Skov” underskrevet den 12. april 2013. Det fremgår af det indsendte, at selskabet i 2003 indgik aftale om skovrejsning med Naturstyrelsen og Slangerup Kommune. Aftalen vedrørte et projektområde på 425 hektar. Naturstyrelsen opkøbte arealer til projektområdet i 2003, 2005 og 2011. Selskabet betalte Naturstyrelsen for, at der på de opkøbte arealer blev tinglyst deklarationer om miljøvenlig drift. I 2006 udarbejdede Frederiksborg Amt en indsatsplan for grundvandsbeskyttelsen i Slangerup indsatsområde, som pegede på et behov for beskyttelse af området ved Hørup Kildeplads. Indsatsplanen præciserede behovet for beskyttelse af grundvandet. Af indsatsplanen fremgår blandt andet, at selskabet skal medvirke til skovrejsning i Hørup Skov i samarbejde med Naturstyrelsen og Slangerup Kommune. Frederikssund Kommune har efterfølgende overtaget ansvaret for indsatsplanen fra Frederiksborg Amt, idet amtet er blevet nedlagt. I 2012 har selskabet, Frederikssund Kommune og Naturstyrelsen drøftet aftalen, og Frederikssund Kommune har besluttet at skærpe målet om grundvandsbeskyttelse i indvindingsoplandet til Hørup Kildeplads, ved at revidere projektområdet efter den nye grundvandskortlægning af området. Selskabet har i mail af 7. august 2013 oplyst, at projektområdet er blevet revideret på en sådan måde, at nogle arealer er blevet udtaget af projektet, mens andre mere sårbare områder er blevet tilføjet til projektet. På baggrund heraf er aftalen fra 2003 blevet afløst af en ny aftale indgået den 12. april 2013, som indeholder det reviderede projektområde. Formålet med aftalen og skovrejsningsprojektet er ifølge det indsendte at beskytte drikkevandet/grundvandet til Hørup Kildeplads samt at etablere et statsligt skov- og naturområde kaldet Hørup Skov af høj naturmæssig værdi. Projektområdet fremgår af kort vedlagt i aftalens bilag 1. Af den nye aftale fremgår, at opkøb af arealer og etablering af Hørup Skov forventes at koste cirka 110 mio. kr. i en periode på op til 24 år. Den gennemsnitlige årlige udgift vil således være cirka 4,6 mio. kr. Ud af de 4,6 mio. kr. forventes cirka 3 mio. kr. at omfatte køb af arealer og deklarationer. Naturstyrelsen gennemfører opkøbene og betaler udgifterne hertil. Ejerskabet til arealerne tilkommer alene Naturstyrelsen. Selskabet skal ifølge aftalen alene betale for, at der pålægges en deklaration om forbud mod brug af pesticider, gødskning og slam og returjord på de omfattede arealer. Deklarationen medfører sammen med fredskovspligten, at grundvandsressourcen i princippet vil være beskyttet for evigt. Prisen for deklarationen er i aftalen fastsat til 100 procent af prisen for køb af arealer. Selskabet skal derfor årligt betale 3 mio. kr. til Naturstyrelsen.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det indsendte, at aktiviteterne med skovrejsning kan anses for særlige aktiviteter til gavn for miljøet, hvorfor der er tale om et miljømål. Det fremgår af det indsendte, at målet om grundvandsbeskyttelse og den tilknyttede aktivitet med skovrejsning i Hørup Skov er fastsat i 2003, hvor selskabet indgik aftale om skovrejsning med Naturstyrelsen og Slangerup Kommune. Målet var således eksisterende i basisperioden 2003-2005. En grundlæggende betingelse for tillæg til prisloftet for driftsomkostninger til miljø- og servicemål er, at der skal være tale om et nyt eller fornyet mål. Selskabet kan således kun opnå tillæg til prisloftet, hvis målet er nyt i forhold til de mål, der var gældende for selskabet i basisperioden 2003-2005 og besluttet efter 1. januar 2006, eller såfremt det er besluttet at forny et allerede eksisterende mål, som selskabet havde driftsomkostninger til i basisperioden.  Det følger af Naturstyrelsens vejledning til bekendtgørelsen om driftsomkostninger til gennemførelse af miljømål og servicemål (nr. 1048), at:</t>
    </r>
    <r>
      <rPr>
        <i/>
        <sz val="9"/>
        <color rgb="FF000000"/>
        <rFont val="EYInterstate Light"/>
      </rPr>
      <t xml:space="preserve"> ”For at kunne få tillæg til et allerede eksisterende miljømål eller servicemål, som indgår i basisperioden 2003-2005, skal der være tale om en forbedring af miljøet eller den pågældende service. Tillægget vil kun omfatte meromkostningen.”</t>
    </r>
    <r>
      <rPr>
        <sz val="9"/>
        <color rgb="FF000000"/>
        <rFont val="Eyinterstate light"/>
      </rPr>
      <t xml:space="preserve"> På baggrund af det indsendte vurderer Forsyningssekretariatet, at det eksisterende mål om skovrejsning er blevet udvidet på en sådan vis, at der er tale om en forbedring af målet. Selskabet har i mail af 7. august 2013 oplyst, at selskabet i 2003-2005 havde årlige omkostninger på 344.000 kr. til målet om skovrejsning. På baggrund heraf kan selskabet modtage tillæg til prisloftet for 2014 for de omkostninger til målet, der ligger udover størrelsen af de årlige omkostninger i 2003-2005. Selskabet har oplyst, at de er indforstået hermed, hvorfor de indberettede budgetterede driftsomkostninger til målet er blevet ændret fra 3.000.000 kr. til 2.656.000 kr. (3.000.000 kr. – 344.000 kr.) På baggrund af det indberettede anser Forsyningssekretariatet det for dokumenteret, at meromkostningerne på 2.656.000 kr. medgår til opnåelse af et miljømål, som er fastsat i samarbejde med Miljøministeriet v/Naturstyrelsen, og Frederikssund Kommune.</t>
    </r>
  </si>
  <si>
    <t>Skovrejsning - Solhøj Skov</t>
  </si>
  <si>
    <t>GODKENDT I 2014: Målet er efter det oplyste fastsat af Høje-Taastrup og Ishøj Kommune. Som dokumentation for målet har selskabet indsendt ”Aftale mellem HOFOR Vand København A/S, Miljøministeriet v/Naturstyrelsen, Ishøj Kommune og Høje-Taastrup Kommune om et skovrejsningsprojekt ved Solhøj Kildeplads: Solhøj Fælled” underskrevet den 12. april 2013, refe-rat fra byrådsmøde i Høje-Taastrup Kommune den 19. marts 2013, refe-rat fra møde i Plan- og Miljøudvalget i Høje-Taastrup Kommune den 5. marts 2013 samt referat fra byrådsmøde i Ishøj Kommune den 2. april 2013. Det fremgår af det indsendte, at Københavns og Roskilde Amt i 2004 udarbejdede en indsatsplan for grundvandsbeskyttelsen i oplandet til Solhøj Kildeplads. Planen pegede på et behov for beskyttelse af projektområdet, og at dette mest hensigtsmæssigt kunne ske ved skovrejsning i indvindingsoplandet til Solhøj Kildeplads. Selskabet indgik i 2007 aftale om skovrejsning med Naturstyrelsen, Ishøj og Høje-Taastrup Kommune. Aftalen vedrørte et projektområde på 300 hektar. Naturstyrelsen opkøbte arealer til projektområdet i 2007 og 2011. Selskabet betalte for, at der på de opkøbte arealer blev tinglyst deklarati-oner om miljøvenlig drift. I 2012 har selskabet, Ishøj Kommune, Høje-Taastrup Kommune og Naturstyrelsen drøftet aftalen, og Ishøj og Høje-Taastrup Kommune har besluttet at skærpe målet om grundvandsbeskyttelse i indvindingsoplandet til Solhøj Kildeplads ved at udvide projektområdet med 145 hektar. På baggrund heraf er aftalen fra 2007 blevet afløst af en ny aftale indgået den 12. april 2013, som indeholder et udvidet projektområde på 445 hektar. Formålet med aftalen og skovrejsningsprojektet er ifølge det ind-sendte at beskytte drikkevandet/grundvandet til Solhøj Kildeplads samt at etablere et statsligt skov- og naturområde kaldet Solhøj Fælled af høj naturmæssig værdi. Projektområdet fremgår af kort vedlagt i aftalens bilag 1. Af den nye aftale fremgår, at opkøb af arealer og etablering af Hørup Skov forventes at koste cirka 107,2 mio. kr. i en periode på op til 24 år. Den gennemsnitlige årlige udgift vil således være cirka 4,5 mio. kr. Ud af de 4,5 mio. kr. forventes cirka 3,1 mio. kr. at omfatte køb af arealer og deklarationer. Naturstyrelsen gennemfører opkøbene og betaler udgifterne hertil. Ejerskabet til arealerne tilkommer alene Naturstyrelsen. Selskabet skal ifølge aftalen alene betale for, at der pålægges en deklaration om forbud mod brug af pesticider, gødskning og slam og returjord på de omfattede arealer. Deklarationen medfører sammen med fredskovspligten, at grundvandsressourcen i princippet vil være beskyttet for evigt. Prisen for deklarationen er i aftalen fastsat til 100 procent af prisen for køb af arealer. Selskabet skal derfor årligt betale 3,1 mio. kr. til Naturstyrelsen.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det indsendte, at aktivi-teterne med skovrejsning kan anses for særlige aktiviteter til gavn for miljøet. På baggrund af det indberettede anser Forsyningssekretariatet det for dokumenteret, at omkostningerne på 3.100.000 kr. medgår til opnåelse af et miljømål, som er fastsat i samarbejde med Miljøministeriet v/Naturstyrelsen, Ishøj Kommune og Høje-Taastrup Kommune.</t>
  </si>
  <si>
    <t>Erstatninger til grundejere (BNBO)</t>
  </si>
  <si>
    <t>GODKENDT I 2014: Selskabet har i sit høringssvar indberettet omkostninger på 1.800.000 kr. til et nyt miljømål. Omkostningerne omfatter udbetaling af erstatninger til grundejere inden for boringsnære beskyttelsesområder ved Bjellekær Kildeplads, som er ejet af selskabet. Det fremgår af det indsendte, at Egedal Kommune den 28. august 2013 har besluttet, at der skal udpeges et boringsnært beskyttelsesområde (BNBO) ved Bellekjær Kildeplads og nedlægges forbud mod anvendelse af pesticider samt restriktioner i anvendelse af nitrat for at undgå fare for forurening af kildepladsen efter miljøbeskyttelseslovens § 24. Det fremgår videre af kommunens beslutning, at selskabet er pålagt at betale den erstatning til de grundejere, der berøres af ovenstående forbud og rådighedsindskrænkninger. Forsyningssekretariatet vurderer, at der er tale om en særlig aktivitet, som er til gavn for miljøet. På baggrund af det indberettede anser Forsyningssekretariatet det for dokumenteret, at omkostningerne på 1.800.000 kr. medgår til opnåelse af et miljømål, idet der er tale om et nyt mål, som er fastsat af Egedal Kommune. Samlet tillæg
Det samlede tillæg for driftsomkostninger til miljø- og servicemål er derfor på 14.641.000 kr.</t>
  </si>
  <si>
    <t>Skovrejsning – Greve Skov</t>
  </si>
  <si>
    <t>Målet er efter det oplyste fastsat af Greve Kommune og Naturstyrelsen. Som dokumentation for målet har selskabet indsendt ”Aftale mellem HOFOR Vand København A/S, Miljøministeriet v/Naturstyrelsen og Greve Kommune om et skovrejsningsprojekt ved Lyksager og Karlslunde Kildepladser: Greve Skov” underskrevet den 26. juni 2014. Det fremgår af den indsendte aftale, at den har til formål at etablere et statsligt skov- og naturområde kaldet Greve Skov. Det skal ske som en aktivitet til opnåelse af et mål om grundvandsbeskyttelse samt høj naturmæssig og rekreativ værdi. Der vil i Greve Skov blive tinglyst deklarationer om ingen brug af pesticider og andre miljøfremmede stoffer. Området for grundvandsbeskyttelse er blevet tilpasset i forhold til den tidligere aftale fra 2004 om skovrejsning i Greve mellem Naturstyrelsen, Greve Kommune og selskabet. Skoven vil blive ejet af Naturstyrelsen og dermed automatisk blive fredskov. Selskabet skal ifølge aftalen afholde omkostningerne til deklarationer om pesticideforbud, mens Greve Kommune og Naturstyrelsen afholder omkostningerne til henholdsvis køb af arealer og etablering af skov og natur.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På baggrund af det indberettede anser Forsyningssekretariatet det for dokumenteret, at omkostningerne medgår til opnåelse af et miljømål, idet der er tale om et nyt mål, som er fastsat af Naturstyrelsen og Greve Kommune.</t>
  </si>
  <si>
    <t>Skovrejsning – Tune Skov</t>
  </si>
  <si>
    <t>Målet er efter det oplyste fastsat af Greve Kommune og Naturstyrelsen. Som dokumentation for målet har selskabet indsendt ”Samarbejdsaftale indgået mellem I/S Vandsamarbejdet Greve, Miljøministeriet v/Skov- og Naturstyrelsen og Greve Kommune om skovrejsning” fra 2007 samt vedtægterne for I/S Vandsamarbejdet Greve fra 2013. Selskabet har derudover indsendt et budget for 2014 og 2015 for vandsamarbejdet. Det fremgår af den indsendte samarbejdsaftale, at aftalen har til formål at etablere et offentligt skovrejsningsområde i Greve og Roskilde kommune, kaldet ”Tune Skov”. Det skal ske som en aktivitet til opnåelse af et mål om grundvandsbeskyttelse.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den nu indsendte samarbejdsaftale, at der er tale om særlige aktiviteter til gavn for miljøet. Miljømålet findes derudover at være tilstrækkeligt konkretiseret og dokumenteret, idet det fremgår af samarbejdsaftalen, at målet er fastsat af Greve Kommune og Naturstyrelsen. Det fremgår af samarbejdsaftalen, at den er indgået mellem Greve Kommune, Naturstyrelsen og I/S Vandsamarbejdet Greve. Således er det i aftalen fastsatte miljømål om grundvandsbeskyttelse fastsat over for I/S Vandsamarbejdet Greve, og dermed ikke direkte over for selskabet. På baggrund af de indsendte vedtægter for vandsamarbejdet, herunder § 6 om hæftelsesforhold, og idet der er tale om et interessentskab, hvor interessenterne hæfter personligt, principalt og solidarisk, finder Forsyningssekretariatet, at selskabet er forpligtet af det miljømål, der er fastsat for I/S Vandsamarbejdet Greve.Selskabet har videre redegjort for omkostningerne til vandsamarbejdet. Den budgetterede økonomi for samarbejdet medfører, at vandsamarbejdet i 2015 afsætter et årligt, gennemsnitligt budgetbeløb på cirka 1.800.000 kr. til den del af skovrejsningsaktiviteterne, som vandsamarbejdet skal afholde omkostninger til. Selskabet har i den forbindelse oplyst, at der på denne måde sker en form for opsparing i vandsamarbejdet, idet der i de enkelte år kan være forskel på mulighederne for konkret skovrejsning i de enkelte områder. Selskabet forventer, at det i 2015 skal betale et bidrag til vandsamarbejdet ud fra en forventet takst på 0,50 kr. per m3 indvundet vand. Dette svarer til et årligt budgetbeløb på cirka 1.000.000 kr. for selskabet. På baggrund af det indberettede anser Forsyningssekretariatet det for dokumenteret, at omkostningerne medgår til opnåelse af et miljømål, idet der er tale om et nyt mål, som er fastsat af Naturstyrelsen og Greve Kommune.</t>
  </si>
  <si>
    <t>Bedre drikkevandskvalitet</t>
  </si>
  <si>
    <t>Målet er efter det oplyste fastsat af selskabets bestyrelse. Som dokumentation for målet har selskabet indsendt referat fra bestyrelsesmøde den 3. april 2014 med vedhæftet uddybende notat om målet. Ifølge referatet har selskabets bestyrelse besluttet, at selskabet skal sikre en bedre drikkevandskvalitet for forbrugerne. Selskabet skal derfor udvikle en metode til at forbedre anlæggene i form af filtre i vandsystemet enten på vandværket, eller inden vandet når til vandværket. Filtrene skal medvirke til at nedbryde, omsætte eller udfælde de uønskede, miljøfremmede stoffer i vandet bedre. Målet skal således opnås ved at øge den mikrobielle nedbrydning af de uønskede stoffer eller ved effektoptimering af vandbehandlingen. Selskabet vil videre udvikle eller validere nye metoder til overvågning af drikkevandskvaliteten på det mikrobiologiske område, med fokus på bestemmelse af sygdomsfremkaldende organismer. Ifølge referatet vil aktiviteterne inden for ca. 2 år have skabt resultater, som kommer forbrugerne til gode i form af bedre drikkevandskvalitet.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</si>
  <si>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Teknisk vandsparerådgivning</t>
  </si>
  <si>
    <t>Målet er efter det oplyste fastsat af Københavns Kommune. Som dokumentation for målet har selskabet indsendt Københavns Kommunes vandforsyningsplan 2012 samt redegørende notat af 14. april 2014. Målet er ansøgt som et miljømål. Københavns Kommune har i vandforsyningsplanen opstillet målsætnin-ger for enhedsforbruget af vand inden for forskellige forbrugstyper. En af målsætningerne vedrører kategorien ”Kultur/fritid”, som består af kom-munale og offentlige institutioner. Selskabet skal øge sit fokus på besparelsespotentialer for vandforbrug inden for denne kategori. Målet svarer til, at vandforbruget i kommunens institutioner skal sænkes med 25 procent i 2017 målt i forhold til forbruget i 2010. Dette fremgår af tabel 7 i vandforsyningsplanen. Selskabet vil opfylde målet ved at yde en omfattende og fokuseret teknisk vandsparerådgivning til kommunens institutioner.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Københavns Kommune.</t>
  </si>
  <si>
    <t>Målet er efter det oplyste fastsat af selskabets bestyrelse. Som dokumentation for målet har selskabet indsendt referat fra bestyrelsesmøde den 3. april 2014. Ifølge referatet har selskabets bestyrelse besluttet, at vandbehandlingen på selskabets værker skal udvides med et blødgøringstrin, således at selskabets forbrugere kan forsynes med blødt vand. Aktiviteterne vil i den forbindelse blandt andet bestå i forberedelse og gennemførelse af kommunikationsindsats samt myndighedsarbejde.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</si>
  <si>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Bæredygtig indvinding</t>
  </si>
  <si>
    <t>Målet er ifølge det oplyste fastsat statsligt. Som dokumentation for målet har selskabet henvist til de statslige vandplaner og vandrammedirektivet, som er gennemført i miljømålsloven. Det følger af § 4, stk. 1, i bekendtgørelse nr. 1048 om driftsomkostninger til gennemførelse af miljømål og servicemål, at det er en betingelse for indregning af tillæg i prisloftet, at miljømålet er besluttet af enten staten eller kommunalbestyrelsen. Som det fremgår af det indsendte notat fra selskabet, er de statslige vandplaner endnu ikke endelige. Det er ligeledes blevet bekræftet af Naturstyrelsen, at vandplanerne ikke kan udgøre dokumentation for et vedtaget miljømål, idet de ikke er endeligt fastsatte. Henvisningen til miljømålsloven er ikke tilstrækkelig som dokumentation, idet det i lovens § 10 fremgår, at de i loven indeholdte miljømål skal fastsættes i den enkelte vandplan. Idet det der ikke er sendt dokumentation for målets fastsættelse, er der efter Forsyningssekretariatets vurdering ikke grundlag for at tildele et tillæg til prisloftet herfor. Målet angår bæredygtig vandindvinding og dermed sikring af grundvandsressourcerne. Forsyningssekretariatet bemærker, at der indholdsmæssigt kan være tale om miljømål. Der er dog ikke foretaget en konkret vurdering heraf.</t>
  </si>
  <si>
    <t>HOFOR Vand Rødovre</t>
  </si>
  <si>
    <t>GODKENDT I 2014: Målet er efter det oplyste fastsat af selskabets bestyrelse. Som dokumentation for målet har selskabet indsendt referat fra bestyrelsesmøde den 3. april 2014. Det fremgår af referatet, at selskabet skal sætte særlig fokus på kunder med særlig risiko for forurening ved returløb. Risikoen for forurening af rent drikkevand ved returløb fra kundernes anlæg til vandnettet skal herved begrænses. Det fremgår videre, at aktiviteterne til opfyldelsen af målet skal bestå i planlægning og gennemførelse af kampagne samt tilsyn og registrering af tilbageløbssikring. Selskabet har i mail af 6. maj 2014 supplerende oplyst, at selskabet gennem ovenstående aktiviteter vil øge bevidstheden for forureningsrisikoen hos de kunder, som vurderes at udgøre den største risiko for at kunne påvirke vandkvaliteten (f.eks. produktionsvirksomheder). Den nedsatte forureningsrisiko vil ifølge selskabet skabe en forbedret service over for alle selskabets kunder.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 idet der er tale om et nyt mål, som er fastsat af selskabets bestyrelse.</t>
  </si>
  <si>
    <t>HOFOR Vand Vallensbæk</t>
  </si>
  <si>
    <t>Holbæk Spildevand</t>
  </si>
  <si>
    <t>GODKENDT I 2014: Målet er ifølge det oplyste fastsat af selskabets bestyrelse. Som dokumentation herfor har selskabet indsendt bestyrelsesreferat af den 12. juni 2012, hvoraf beslutningen fremgår.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20.000 kr. medgår til opnåelse af et servicemål, idet der er tale om et nyt mål, som er fastsat af selskabets bestyrelse. Det samlede tillæg for driftsomkostninger til miljø- og servicemål er derfor på 20.000 kr.</t>
  </si>
  <si>
    <t>Forbedret datakvalitet,
flowmåling og modellering</t>
  </si>
  <si>
    <t>Selskabet har tilbagekaldt indberetningen af disse aktiviteter i mail af 1. juli 2014.</t>
  </si>
  <si>
    <t>Holbæk Vand</t>
  </si>
  <si>
    <t>GODKENDT I 2014: Målet er efter det oplyste fastsat af selskabets bestyrelse. Som dokumentation for målet har selskabet indsendte referat fra bestyrelsesmødet den 13. december 2012, hvoraf beslutningen fremgår. Målet er endvidere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6.500 kr. medgår til opnåelse af et miljømål, idet der er tale om et nyt mål, som er fastsat af staten. Det samlede tillæg for driftsomkostninger til miljø- og servicemål er derfor på 6.500 kr.</t>
  </si>
  <si>
    <t>Hornbæk Vandværk</t>
  </si>
  <si>
    <t>Hornslet Vandværk</t>
  </si>
  <si>
    <t>Horsens Vand (Spildevand)</t>
  </si>
  <si>
    <t>Horsens Vand (Vand)</t>
  </si>
  <si>
    <t>Målet er efter det oplyste fastsat af Horsens Kommune. Som dokumentation for målet har selskabet indsendt referat af beslutning fra Horsens Kommune samt kopi af aftale indgået mellem selskabet, Horsens Kommune og Naturstyrelsen. Af det fremsendte fremgår det, at selskabet skal yde tilskud til skovrejsning ved Rugballegård for at beskytte grundvandet.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Horsens Kommune.</t>
  </si>
  <si>
    <t>Godkendt i 2012: Målet er efter det oplyste fastsat af selskabets bestyrelse. Som dokumentation har selskabet medsendt uddrag af referat fra bestyrelsesmøde i Horsens Vand A/S af den 9. februar 2011 samt en skriftlig redegørelse for servicemålet. Den budgetterede udgift er oplyst at gå til opbygning og implementering af systemet, der sætter fokus på sikkerheds- og risikovurdering i vandforsyningens processer. Efter Forsyningssekretariatets vurdering kan omkostninger til de ovennævnte aktiviteter anses som driftsomkostninger til opnåelse af et servicemål, forudsat at de nødvendige betingelser er opfyldt. På baggrund af det indberettede anser Forsyningssekretariatet det for dokumenteret, at omkostningen på 150.000 kr. medgår til opnåelse af et servicemål, idet det er tale om et nyt mål, som er fastsat af selskabets bestyrelse.</t>
  </si>
  <si>
    <t>Ekstra vandprøver som del af DDS</t>
  </si>
  <si>
    <t>Målet er efter det oplyste fastsat af selskabets bestyrelse. Som dokumentation for målet har selskabet indsendt referat fra bestyrelsesmødet den 9. februar 2011, hvor det blev besluttet at indføre Dokumenteret Drikkevandssikkerhed (DDS). Selskabet har indberettet driftsomkostninger til ekstra vandprøver som del af DDS. Bestyrelsens beslutning om at indføre DDS omtaler ikke ekstra prøvetagninger som en del af heraf.
Det følger af § 4, i bekendtgørelse nr. 1048 om driftsomkostninger til gennemførelse af miljømål og servicemål, at det er en betingelse for indregning af tillæg i prisloftet, at miljø- eller servicemålet er besluttet af enten staten/kommunalbestyrelsen eller kommunalbestyrelsen/selskabets generalforsamling/bestyrelse. Det følger videre af Naturstyrelsens vejledning til bekendtgørelsen, at dokumentationen skal indberettes til Forsyningssekretariatet i forbindelse med indberetning til prisloftet. Det er Forsyningssekretariatets vurdering, at udtagning af ekstra vandprøver udgør et selvstændigt mål, som derfor kræver en særskilt beslutning. Det er begrundet i, at den øgede prøvetagning ikke er omtalt og således ikke begrundet i den beslutning, der er truffet om indførelsen af DDS. Hvis den øgede prøvetagning er en følge af den viden, som implementeringen af DDS har givet selskabet, vil det øgede prøvningsantal heller ikke have været omfattet af det oprindeligt fastsatte mål herfor. Idet der ikke foreligger en beslutning om vedtagelse af ekstra prøvetagning, som er en betingelse for, at driftsomkostningerne kan indregnes i prisloftet, er der efter Forsyningssekretariatets vurdering ikke grundlag for at tildele et tillæg til prisloftet herfor.</t>
  </si>
  <si>
    <t>Processen for målformuleringen om vandselskabets arbejde med grundvandsbeskyttelse og de forventede omkostninger hertil fremgår af indsendt mail fra kommunens hydrogeolog. Der henvises til miljøministeriets redegørelse i 2012 for Hovedgård området med indsatsforslag og til et møde i Horsens Kommunes Koordinationsforum for Vandforsyning (KOVA-møde) den 3. september 2014. Kommunen vil ifølge indkaldelsen i KOVA-mødet give en status for kommunens indsatsplanlægning og vandforsyningsplan. Det følger af § 4, i bekendtgørelse nr. 1048 om driftsomkostninger til gennemførelse af miljømål og servicemål, at det er en betingelse for indregning af tillæg i prisloftet, at miljø- eller servicemålet er besluttet af enten staten/kommunalbestyrelsen eller kommunalbestyrelsen/selskabets generalforsamling/bestyrelse. Det følger videre af Naturstyrelsens vejledning til bekendtgørelsen, at dokumentationen skal indberettes til Forsyningssekretariatet i forbindelse med indberetning til prisloftet. Af miljøministeriets indsatsforslag fremgår det, at redegørelsens indsatsforslag for Hovedgård området skal opfattes som inspiration for kommunens iværksættelse af eventuelle konkrete initiativer på området. Kommunen ses ikke at have truffet nogen bindende beslutning, der forpligter Horsens Vand til aktiviteter vedrørende grundvandsbeskyttelse, der kan give grundlag for tillæg selskabets forventede driftsomkostninger hertil som nyt miljømål. Forsyningssekretariatet finder på baggrund ikke grundlag for at indregne tillæg til prisloftet for 2015 herfor, idet der ikke findes en beslutning om målet.</t>
  </si>
  <si>
    <t>HTK Kloak</t>
  </si>
  <si>
    <t xml:space="preserve">GODKENDT I 2014: Målet er efter det oplyste fastsat af selskabets bestyrelse. Som dokumentation for målet har selskabet indsendt referat fra bestyrelsesmøde den 10. december 2012. Ifølge det indsendte går målet ud på, at selskabet vil indføre en beredskabsalarm, hvor det vil sende sms-beskeder direkte til forbrugerne i forbindelse med akutte driftsforstyrrelser og planlagte afbrydelser på anlæggene. Formålet er således at kunne informere forbrugerne hurtigt om for eksempel ophobning af spildevand i ledningerne og deraf følgende risiko for opstigende kloakvand i kældre mm., samt ved oversvømmelser på grund af skybrud.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 kr. medgår til opnåelse af et servicemål, idet der er tale om et nyt mål, som er fastsat af selskabets bestyrelse. Forsyningssekretariatet bemærker i denne forbindelse, at der alene gives tillæg til for de ekstra driftsomkostninger, der er for den nye del af servicemålet i forhold til det tidligere serviceniveau for underretning til forbrugere i ovennævnte tilfælde. </t>
  </si>
  <si>
    <t>Klimasikring af Selsmoseområdet</t>
  </si>
  <si>
    <t>GODKENDT I 2014: Målet er efter det oplyste fastsat af selskabets bestyrelse. Som dokumentation for målet har selskabet indsendt beslutning fra selskabets bestyrelse af 4. september 2008. Det fremgår af det indsendte, at Byrådet i august 2007, på baggrund af en regnhændelse den 5. juli 2007 og deraf følgende oversvømmelser, besluttede at få årsagen til oversvømmelsen nærmere belyst. I den forbindelse fremgår det, at der er blevet udarbejdet en rapport for Selsmoseområdet, som var særligt udsat for oversvømmelserne. Resultatet af rapporten viste, at der var behov for udvidelse af bassinvolumenet i Selsmosen. På baggrund af rapporten har selskabets bestyrelse truffet beslutning om, at der skal ske en forhøjelse af serviceniveauet i Selsmoseområdet, således at dimensioneringen af bassinvolumenet ved nye anlæg eller renovering af eksisterende anlæg udvides i overensstemmelse med sikkerhedsfaktoren i skrift 27 (tilpasning til henholdsvis 5- og 10 års regnhændelser). Selskabet har i telefonsamtale den 30. juli 2013 oplyst, at de indberettede omkostninger omfatter henholdsvis den forøgede drift som følge af udvidelsen af bassinvolumenet, drift af ekstra pumpekapacitet samt drift af sandfang og olieudskiller. Selskabet har oplyst, at de indberettede omkostninger alene er meromkostninger som følge af klimasikringen.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100.000 kr. medgår til opnåelse af et servicemål, idet der er tale om et nyt mål, som er fastsat af selskabets bestyrelse. Samlet tillæg
Det samlede tillæg for driftsomkostninger til miljø- og servicemål er derfor på 110.000 kr.</t>
  </si>
  <si>
    <t>Fejkoblingsanalyser</t>
  </si>
  <si>
    <t>Efter Forsyningssekretariatets vurdering kan omkostningerne til den indberettede aktivitet anses som driftsomkostninger til opnåelse af et miljømål, forudsat at de nødvendige betingelser er opfyldt. Målet er fastsat af Høje-Taastrup Kommune. Som dokumentation har selskabet indsendt kommunens beslutning af 3. februar 2014, der med hjemmel i miljøbeskyttelsesloven påbyder selskabet at gennemføre en undersøgelse af spildevandssystemet for at identificere årsagen til en for hyppig udledning af spildevand til Spang å. Endvidere er modtaget dokumentation for, at kommunen i brev af 23. september 2014 og efterføl-gende præcisering i mail af samme dato til selskabet har fastsat fristen for undersøgelsens gennemførelse til ultimo februar 2015. Selskabet har oplyst, at den påbudte undersøgelse gennemføres i form af fejlkoblingsanalyser, fordi den hyppige forekomst af overløb efter selskabets vurdering må skyldes fejlkoblinger i spildevandssystemet. På baggrund af det indberettede anser Forsyningssekretariatet det for dokumenteret, at omkostningerne medgår til opnåelse af et miljømål, idet der er tale om et nyt mål, der er fastsat af Høje-Taastrup Kommune.</t>
  </si>
  <si>
    <t>Levering af data til kommunen</t>
  </si>
  <si>
    <t>Ifølge den indsendte dokumentation for målet, har Høje-Taastrup Kommune i brev af 28. februar 2014 anmodet selskabet om at indsende data vedrørende spildevandsplanlægning til brug for kommunens udarbejdelse af en ny/revideret spildevandsplan. Anmodningen er fremsat med hjemmel i lov om miljøbeskyttelse. Selskabet budgetterer, at dataleveringen vil koste 250.000 kr., og har oplyst, at omkostninger i forbindelse med selskabets tidligere levering af sådanne data er konteret som anlægsomkostning. Tidligere omkostninger hertil indgår derfor ikke i selskabets driftsomkostninger i 2003-2005, der er basisperiode for beregning af prisloftet. Selskabet har søgt om at få dækket de forventede omkostninger ved levering af data til kommunens spildevandsplanlægning ved hjælp af selskabets ekstraordinære effektiviseringsgevinst i 2013. Forsyningssekretariatet har oplyst selskabet om, at det ikke er muligt, da effektiviseringsgevinster ikke kan anvendes til dækning af driftsomkostninger. Selskabet har på den baggrund søgt om at anvende korrektionen af tillæg for selskabets budgetterede driftsomkostninger til miljø- og servicemål i 2013 til dækning af denne udgift. Forsyningssekretariatet kan imidlertid ikke anvende et tillæg til et miljø- og servicemål i 2013 til dækning af andre af selskabets aktiviteter i efterfølgende år. Forsyningssekretariatet finder heller ikke, at den pågældende aktivitet udgør en særlig aktivitet for at gennemføre et miljømål som nævnt i bekendtgørelsen om driftsomkostninger til gennemførelse af miljømål og servicemål. Alle spildevandsselskaber har pligt til at levere de pågældende data til brug for kommunernes udarbejdelse eller revision af deres spildevandsplaner. På den baggrund finder Forsyningssekretariatet, at der ikke kan gives særskilt tillæg til selskabets datalevering til kommunen efter bekendtgørelsen.</t>
  </si>
  <si>
    <t>HTK Vand</t>
  </si>
  <si>
    <t>GODKENDT 2014: Målet er efter det oplyste fastsat af Høje-Taastrup Kommune. Som dokumentation for målet har selskabet i forbindelse med indberetningen til prisloftet for 2012 og 2013 indsendt ”Indsatsplan for grundvandsbeskyttelse i indsatsområde Taastrup Nord” af 4. maj 2010. De budgetterede driftsomkostninger er oplyst at skulle gå til overvågning af vandspejlsændringer ved Snubbekors Værket samt til overvågning af grundvandskvaliteten. Efter Forsyningssekretariatets vurdering kan omkostninger til den indberettede aktivitet anses som driftsomkostninger til opnåelse af et miljømål, forudsat at de nødvendige betingelser er opfyldt. Forsyningssekretariatet fandt ved fastsættelsen af prisloftet for 2012 og 2013, at det indsendte materiale fyldestgørende dokumenterede, at de indberettede driftsomkostninger medgik til opnåelse af et miljømål, idet der er tale om et nyt mål, som er fastsat af Høje-Taastrup Kommune. Forsyningssekretariatet finder på baggrund heraf ligeledes grundlag for at tildele et tillæg til prisloftet for 2014 herfor på 30.000 kr.</t>
  </si>
  <si>
    <t>GODKENDT 2014: Målet er efter det oplyste fastsat af selskabets bestyrelse. Som dokumentation for målet her selskabet indsendt referat fra bestyrelsesmøde den 10. december 2012. Af referatet fremgår, at bestyrelsen har besluttet, at selskabet skal implementere SMS-system/beredskabsalarm, som skal bruges ved aktuelle behov for kontakt til forbrugerne.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 kr. medgår til opnåelse af et servicemål, idet der er tale om et nyt mål, som er fastsat af selskabets bestyrelse.</t>
  </si>
  <si>
    <t>Hunseby Rensningsanlæg</t>
  </si>
  <si>
    <t>Hurup Vandværk</t>
  </si>
  <si>
    <t>Hæstrup Vandværk</t>
  </si>
  <si>
    <t>Høng Vandværk</t>
  </si>
  <si>
    <t>Hørsholm Vand (Spildevand)</t>
  </si>
  <si>
    <t>Øget rensning af spildevand</t>
  </si>
  <si>
    <t>GODKENDT 2013: Målet er efter det oplyste fastsat af Hørsholm Kommune. Som dokumentation for målet har selskabet i forbindelse med fastsættelsen af prisloftet for 2011 og 2012 indsendt Hørsholm Kommunes klimapolitik fra november 2009, Kommunalbestyrelsens vedtagelse heraf på mødet den 21. december 2009 samt selskabets notat om værdien af øget spildevands-rensning. Efter Forsyningssekretariatets vurdering kan omkostninger til den indberettede aktivitet anses som driftsomkostninger til opnåelse af et miljømål, forudsat at de nødvendige betingelser er opfyldt. I medfør af Konkurrenceankenævnets kendelse af 23. september 2011, hvoraf det fremgår, at de indberettede omkostninger skal anses som driftsomkostninger til et miljømål, fandt Forsyningssekretariatet grundlag for at tildele et tillæg herfor til prisloftet for 2011 og 2012. Forsyningssekretariatet finder på baggrund heraf ligeledes grundlag for at tildele et tillæg til prisloftet for 2013 herfor på 509.000 kr.</t>
  </si>
  <si>
    <t>Forbedring af bade- og overfladevandskvalitet</t>
  </si>
  <si>
    <t>Målet er efter det oplyste fastsat af Hørsholm Kommune. Som dokumentation for målet har selskabet indsendt kommunalbestyrelsens beslutning om ”Miljømål for Hørsholm Vand ApS 2014 – Forbedring af badevandskvalitet og kvaliteten af overfladevand i søer og vandløb” af 18. juni 2014 med tilhørende tillæg 1 til kommunens spildevandsplan 2012-2016.
Det fremgår af det indsendte, at Hørsholm Kommune har fastsat et miljømål om ”forbedring af badevandskvalitet og kvaliteten af overfladevand i søer og vandløb i Hørsholm Kommune gennem reduktion af overløb af spildevand til recipienter”.
Selskabet skal ifølge beslutningen gennemføre en række aktiviteter til opfyldelsen af målet, herunder etablere et monitoreringsprogram, som skal overvåge antallet af overløbshændelser. Programmet skal bruges til at sikre, at miljømålet og recipientkvalitetskravene overholdes.
Ifølge beslutningen og uddybende mail af 18. juni 2014 fra selskabets advokat skal selskabet derudover separatkloakere området ”Rungsted Nord” og etablere overløb fra den rørlagte, nedre del af Bolbrorenden til den sydlige regnvandsledning. Tiltagene skal sikre, at regnvandet ledes ud til Øresund via regnvandsudløbene, og at risikoen for opstuvning over terræn reduceres.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Hørsholm Kommune.</t>
  </si>
  <si>
    <t>Hørsholm Vand (Vand)</t>
  </si>
  <si>
    <t>Bactiquant (DDS/ekstraanalyser)</t>
  </si>
  <si>
    <t>GODKENDT 2013: Målet er efter det oplyste fastsat af selskabets bestyrelse. Som dokumentation for målet har selskabet indsendt uddrag af referat fra bestyrelsesmøde den 14. april 2011, hvoraf det bl.a. fremgår, at målet konkret går ud på vedligeholdelse og drift af BactiQuant Baseline, som er en metode til bestemmelse af drikkevandets mikrobiologiske kvalitet. De budgetterede omkostninger er oplyst at gå til ekstraanalyser. Efter Forsyningssekretariatets vurdering kan omkostninger til den indberettede aktivitet anses som driftsomkostninger til opnåelse af et servicemål, forudsat at de nødvendige betingelser er opfyldt. Forsyningssekretariatet fandt ved fastsættelsen af prisloftet for 2012, at det indsendte materiale fyldestgørende dokumenterede, at de indberettede omkostninger medgik til opnåelse af et servicemål, idet der var tale om et nyt mål, som er fastsat af selskabets bestyrelse. Forsyningssekretariatet finder på baggrund heraf ligeledes grundlag for at tildele et tillæg til prisloftet for 2013 herfor på 30.000 kr.</t>
  </si>
  <si>
    <t>GODKENDT 2013: Målet er efter det oplyste fastsat af selskabets bestyrelse. Som dokumen-tation for målet har selskabet indsendt uddrag af referat fra bestyrelsesmøde den 12. april 2012 samt tilbudsaftale af 20. januar 2012. De budgetterede omkostninger er oplyst at gå til implementeringen og driften af DDS-systemet.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200.000 kr. medgår til opnåelse af et servicemål, idet der er tale om et nyt mål, som er fastsat af selskabets bestyrelse.</t>
  </si>
  <si>
    <t>UMS Dynamisk Telesyntese og sms-service</t>
  </si>
  <si>
    <t>GODKENDT 2013: Målet er efter det oplyste fastsat af selskabets bestyrelse. Som dokumentation for målet har selskabet indsendt uddrag af referat fra bestyrelsesmøde den 14. april 2011, hvor målet blev besluttet. Det fremgår heraf, at der er tale om en alarmordning, hvor forbrugerne i de berørte områder via telefonsystemet alarmeres i beredskabssituationer, eksempelvis ved forurening, underrettes ved planlagte og akutte afbrydelser og modtager påmindelser om målerskift.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22.200 kr. medgår til opnåelse af et ser-vicemål, idet der er tale om et nyt mål, som er fastsat af selskabets bestyrelse.</t>
  </si>
  <si>
    <t>Haarby Vandværk</t>
  </si>
  <si>
    <t>Målet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2 i bekendtgørelsen om driftsomkostninger til gennemførelse af miljømål og servicemål. Forsyningssekretariatet antager, at det indberettede ledelsessystem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</si>
  <si>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Målet er efter det oplyste fastsat af selskabets bestyrelse. Som dokumentation for målet har selskabet indsendt referat fra bestyrelsesmøde den 26. november 2010. Af det godkendte referats punkt tre fremgår det, at der er indgået aftale med ”Blue Idea” om beredskabsalarm via SMS. SMS-servicen skal bruges til at komme i hurtig kontakt med vandforbrugerne i tilfælde af forurening, akutte forsyningsproblemer, planlagte ledningsarbejder eller andre forstyrrelser.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de indberettede omkostninger medgår til opnåelse af et servicemål, idet der er tale om et nyt mål, som er fastsat af selskabets bestyrelse.</t>
  </si>
  <si>
    <t>Ikast Vandforsyning</t>
  </si>
  <si>
    <t>Ikast-Brande Spildevand</t>
  </si>
  <si>
    <t>Sparet overløb - Bording Bassin</t>
  </si>
  <si>
    <t>Sparet overløb - Bording-bassin: Drift af bassinanlæg bygget pga vandplanerne. Vandmængden kan aflæses i SRO-anlægget. Hver gang der har været vand i bassinet, har vi sparet Bording Å for overløb af denne mængde fællesvand. Årets "sparede" overløb kan beregnes ved udtræk af hvor store mængder der har været i bassinet døgn for døgn og kan udskrives i kurver og/eller tabelform til dokumentation. Beregningsformlen af omkostningen herved i kr.: Transport- og renseudgift jf. benchmarking (2013 = 12,31 kr.) ganges med debiteret vandmængde og divideres med tilløbsvandmængden. Denne værdi ganges herefter med den samlede vandmængde, der har været i bassinet i årets løb. Eks. på 2013-tal: 12,31 x 1.773.991/5.607.364 = 3,89 kr./m3 x 80.000 m3 = 311,200 kr. Ansøgt om tillæg i 2016 på 310.000 kr. Som dokumentation indsendt: Ikast-Brande Kommunes Vandhandleplan frem til 2015, Naturstyrelsens vandplan 2009-2015, Naturstyrelsens virkemiddelkatalog samt Naturstyrelsens MiljøGIS kort.</t>
  </si>
  <si>
    <t>Fejlkoblinger</t>
  </si>
  <si>
    <t xml:space="preserve">Registrering af fejlkoblinger: Servicemål. Fejlkoblinger af spildevand og regnvand er et hyppigt problem i separatkloakerede områder, hvilket betyder en overbelastning af spildevandsledningerne. Dette betyder, at forbrugerne oplever oversvømmelser via spildevandsledninger. registrering af fejlkoblinger er derved en indsats mod oversvømmelser fra spildevandsledninger, således at ledningerne påføres en mindre belastning. Målet er fastsat af selskabets bestyrelse samt Ikast-Brande Kommune. dokumentation beslutningsreferat fra bestyrelsesmøde i Ikast-Brande Spildevand samt Ikast-Brande Kommunes spildevandsplan. </t>
  </si>
  <si>
    <t>Servicemål. I årene 2003-2005 er der alene udført TV-inspektioner ved nyanlæg samt ved akutte sammenbrud. Serviceniveauet i Ikast-Brande Kommune er skærpet til opstuvning til terræn hvert 10 år for fællekloakerede områder og hvert 5. år for separatkloakerede områder. Der afholdes meromkostninger til ajourføring af ledningsregistreringen og derved skabe et validt grundlag for at vurdere, hvor der skal sættes ind for at modvirke oversvømmelser. Dokumentation beslutningsreferat fra bestyrelsesmøde i Ikast-Brande Spildevand samt uddrag af Ikast-Brande Kommunes spildevandsplan.  </t>
  </si>
  <si>
    <t>Ishøj Spildevand</t>
  </si>
  <si>
    <t>Badevandsvarsling</t>
  </si>
  <si>
    <t>GODKENDT 2013: Målet er efter det oplyste fastsat af Ishøj Kommune. Som dokumentation for målet har selskabet indsendt redegørelse for målet i mail af 29. juni 2012, referat fra møde i Ishøj Kommunes klima- og Miljøudvalg den 18. maj 2010, notat af 29. april 2010 og mail af 11. oktober 2012. Det fremgår af selskabets redegørelse, at varslingssystemet ønskes etableret, fordi det skal indgå i en udvidet kortlægning/registrering af forureningskilder, som medfører bakterieforurening i Køge Bugt Strandpark. Det fremgår af det øvrigt indsendte, at Ishøj Kommunes Klima- og Miljøudvalg den 18. maj 2010 besluttede at pålægge selskabet at indgå i etablering af et fælles badevandsvarslingssystem. Baggrunden herfor er ifølge notatet af 29. april 2010, at der i flere år har været tilfælde med forhøjede bakterieforekomster på strandene i Køge Bugt Strandpark. De forhøjede bakterieværdier har sammenhæng med udledning af spildevand fra spildevandssystemerne, hvor strømforhold samtidigt har ført det rensede eller ikke-rensede spildevand ind på stranden. Ishøj Kommunes Klima- og Miljøudvalg har på baggrund heraf pålagt selskabet at indgå i et fælles varslingssystem, hvor det skal levere data til brug for opsporing af kilderne til de forhøjede bakterieforekomster. Beslutningen om at pålægge selskabet at udføre de pågældende aktiviteter har således baggrund i tidligere konstaterede tilfælde af forurening og bakterieforekomster.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de budgetterede driftsomkostninger medgår til opnåelse af et miljømål, idet der er tale om et nyt mål, som er fastsat af Ishøj Kommune. Det samlede tillæg for driftsomkostninger til miljø- og servicemål er derfor på 87.050 kr.</t>
  </si>
  <si>
    <t>Ishøj Vand</t>
  </si>
  <si>
    <t>GODKENDT 2014: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100.000 kr. medgår til opnåelse af et miljømål, idet der er tale om et nyt mål, som er fastsat af staten. Det samlede tillæg for driftsomkostninger til miljø- og servicemål er derfor på 100.000 kr.</t>
  </si>
  <si>
    <t>Jammerbug Forsyning (Vand)</t>
  </si>
  <si>
    <t>Jammerbugt Forsyning (Spildevand)</t>
  </si>
  <si>
    <t>GODKENDT 2014: Målet er efter det oplyste fastsat af selskabets bestyrelse. Som dokumentation har selskabet indsendt referat af bestyrelsesmødet den 24. oktober 2011. Efter Forsyningssekretariatets vurdering kan omkostninger til den indberettede aktivitet anses som driftsomkostninger til opnåelse af et servicemål, forudsat at de nødvendige betingelser er opfyldt. Forsyningssekretariatet fandt ved fastsættelsen af prisloftet for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14.600 kr.</t>
  </si>
  <si>
    <t>GODKENDT 2014: Målet er efter det oplyste fastsat af staten. Som dokumentation har selskabet indsendt BEK nr. 132 af 8. februar 2013.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30.200 kr. medgår til opnåelse af et miljømål, idet der er tale om et nyt mål, som er fastsat af staten. Det samlede tillæg for driftsomkostninger til miljø- og servicemål er derfor på 44.800 kr.</t>
  </si>
  <si>
    <t>Vedligeholdelse af ledningsnetmodel</t>
  </si>
  <si>
    <t>Målet er efter det oplyste fastsat af selskabets bestyrelse. Som dokumentation for målet har selskabet indsendt referat fra bestyrelsesmøde den 27. august 2013 og brev af 23. august 2013 fra Krüger med tilbud på opstilling af ledningsnetmodel. Selskabets bestyrelse har ifølge referatet besluttet, at selskabet skal investere i en ledningsnetmodel, som skal bruges i forbindelse med udskiftning af vandledninger i hele forsyningsområdet. Selskabet vil i den forbindelse have løbende driftsomkostninger til vedligeholdelsen af modellen, f.eks. opdateringer og ingeniørassistance. Modellen er ifølge det indsendte afgørende for, at selskabet i en forureningssituation hurtigere kan indkredse forureningen og afhjælpe denne. Det skyldes, at selskabet på grund af ledningsnetmodellen præcis vil vide, hvilken vej vandet løber. Selskabets forbrugere vil derved være bedre stillet i forureningssituationer.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Det bemærkes, at der alene kan gives tillæg for meromkostningerne til servicemålet ved ledningsnetmodellen.
På baggrund af det indberettede anser Forsyningssekretariatet det for dokumenteret, at omkostningerne medgår til opnåelse af et servicemål, idet der er tale om et nyt mål, som er fastsat af selskabets bestyrelse.</t>
  </si>
  <si>
    <t>Målet er efter det oplyste fastsat af selskabets bestyrelse. Som dokumentation for målet har selskabet indsendt referat fra bestyrelsesmøde den 21. august 2014. Selskabets bestyrelse har ifølge referatet besluttet, at selskabet skal inve-stere i et fjernaflæsningssystem, der løbende skal aflæse forbruget, og som giver besked ved afgivelser i dette. Systemet kan på denne måde anvendes til lækagesøgning på nettet.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Det bemærkes, at der alene kan gives tillæg for meromkostningerne til fjernaflæsningen.
På baggrund af det indberettede anser Forsyningssekretariatet det for dokumenteret, at omkostningerne medgår til opnåelse af et servicemål, idet der er tale om et nyt mål, som er fastsat af selskabets bestyrelse.</t>
  </si>
  <si>
    <t>Kalundborg Overfladevand</t>
  </si>
  <si>
    <t>ISO-certificering (9001)</t>
  </si>
  <si>
    <t>GODKENDT 2014: Målet er efter det oplyste fastsat af selskabets bestyrelse. Målet er derudover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35.000 kr. medgår til opnåelse af et miljømål, idet der er tale om et nyt mål, som er fastsat af staten.</t>
  </si>
  <si>
    <t>Kalundborg Renseanlæg</t>
  </si>
  <si>
    <t>Ledelsessystem (ISO 9001 certificering)</t>
  </si>
  <si>
    <t xml:space="preserve">GODKENDT 2014: Målet er efter det oplyste fastsat af selskabets bestyrelse. Som dokumentation for målet har selskabet i forbindelse med indberetningen til prisloftet for 2012 indsendt referat fra bestyrelsesmøde den 29. oktober 2009, hvoraf det fremgår, at bestyrelsen godkendte selskabets virksomhedsplan 2010, hvori målet er indeholdt, samt referat fra bestyrelsesmøde den 11. november 2010. De budgetterede omkostninger er oplyst at gå til fast-holdelsen af ISO kvalitetscertificering. Efter Forsyningssekretariatets vurdering kan omkostninger til den indberettede aktivitet anses som driftsomkostninger til opnåelse af et servicemål/miljømål,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330.000 kr. </t>
  </si>
  <si>
    <t>Kalundborg Spildevandsanlæg</t>
  </si>
  <si>
    <t>GODKENDT 2014: Målet er efter det oplyste fastsat af selskabets bestyrelse. Som dokumentation for målet har selskabet i forbindelse med indberetningen til prisloftet for 2012 indsendt referat fra bestyrelsesmøde den 29. oktober 2009, hvoraf det fremgår, at bestyrelsen godkendte selskabets virksomhedsplan 2010, hvori målet er indeholdt, samt referat fra bestyrelsesmøde den 11. november 2010. De budgetterede omkostninger er oplyst at gå til fastholdelsen af ISO kvalitetscertificering. Efter Forsyningssekretariatets vurdering kan omkostninger til den indberettede aktivitet anses som driftsomkostninger til opnåelse af et servicemål/miljømål, forudsat at de nødvendige betingelser er opfyldt. Forsyningssekretariatet fandt ved fastsættelsen af prisloftet for 2012 og 2013, at det indsendte materiale fyldestgørende dokumenterede, at de indberettede driftsomkostninger medgik til opnåelse af et servicemål/miljømål, idet der er tale om et nyt mål, som er fastsat af selskabets bestyrelse. Forsyningssekretariatet finder på baggrund heraf ligeledes grundlag for at tildele et tillæg til prisloftet for 2014 herfor på 337.500 kr.</t>
  </si>
  <si>
    <t>Kalundborg Vandforsyning</t>
  </si>
  <si>
    <t>Ledelsessystem (ISO-certificering)</t>
  </si>
  <si>
    <t>GODKENDT 2014: Målene er efter det oplyste fastsat af selskabets bestyrelse.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servicemål, idet der er tale om nye mål, som er fastsat af selskabets bestyrelse. Forsyningssekretariatet finder på baggrund heraf ligeledes grundlag for at tildele et tillæg til prisloftet for 2014 herfor på 737.500 kr.</t>
  </si>
  <si>
    <t>Kerteminde Forsyning (Spildevand)</t>
  </si>
  <si>
    <t>Kvalitetsledelsessystem</t>
  </si>
  <si>
    <t>GODKENDT 2014: Målet er efter det oplyste fastsat af selskabets bestyrelse. Som dokumentation for målet har selskabet indsendt bestyrelsesreferat af 24. juni 2013. Det fremgår af referatet, at selskabets bestyrelse har besluttet at gennemføre et kvalitetsledelsessystem efter ISO 9001. Beslutningen er foretaget på baggrund af den nye bekendtgørelse nr. 132 af 08/02/2013 om kvalitetssikring på almene vandforsyningsanlæg, som har pålagt Kerteminde Forsyning – Vand A/S at gennemføre Dokumenteret Drikkevandssikkerhed. På baggrund heraf har selskabets bestyrelse besluttet, at selskabet ligeledes skal gennemføre et ledelsessystem. Dette er blandt andet begrundet i synergieffekterne ved, at både vand- og spildevandsselskabet gennemføre et ledelsessystem.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100.000 kr. medgår til opnåelse af et servicemål, idet der er tale om et nyt mål, som er fastsat af selskabets bestyrelse.</t>
  </si>
  <si>
    <t>GODKENDT 2014: Efter Forsyningssekretariatets vurdering kan omkostninger til den indberettede aktivitet anses som driftsomkostninger til opnåelse af et servicemål, forudsat at de nødvendige betingelser er opfyldt. Forsyningssekretariatet fandt ved fastsættelsen af prisloftet for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19.000 kr.</t>
  </si>
  <si>
    <t>Kerteminde Forsyning (Vand)</t>
  </si>
  <si>
    <t xml:space="preserve">GODKENDT I 2014: Målet er efter det oplyste fastsat statsligt. 
Bekendtgørelse  om kvalitetssikring  på  almene  vandforsyningsanlaeg, BEK nr. 132 af 8. februar 2013, trådte i kraft den 14. februar 2013. Bekendtgørelsen fastsætter reglerne for indførelse af kvalitetssikring på almene vandforsyningsanlaeg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100.000 kr. medgår til opnåelse af et miljømål, idet der er tale om et nyt mål, som er fastsat af staten. </t>
  </si>
  <si>
    <t xml:space="preserve">GODKENDT I 2014: Målet er efter det oplyste fastsat af selskabets bestyrelse. Som dokumentation for målet har selskabet i forbindelse med fastsaettelsen af prisloftet for 2013 indsendt referat fra bestyrelsesmøde den 27. august 2012, hvor bestyrelsen traf beslutning om indførelse af målet. Forsyningssekretariatet fandt ved fastsaettelsen af prisloftet for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19.000 kr. </t>
  </si>
  <si>
    <t>Klemensker Vandværk</t>
  </si>
  <si>
    <t>Klinting Vandværk</t>
  </si>
  <si>
    <t>Kolding Spildevand</t>
  </si>
  <si>
    <t>Kvamløse-Tølløse Vandværk</t>
  </si>
  <si>
    <t>Køge Vand</t>
  </si>
  <si>
    <t>Målet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</si>
  <si>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Langeland Spildevand A/S (Spildevand)</t>
  </si>
  <si>
    <t>Drift af BRU - SRO</t>
  </si>
  <si>
    <t>GODKENDT 2014: Målet er efter det oplyste fastsat af Langeland Kommune. Som dokumentation herfor har selskabet indsendt referat fra kommunalbestyrelsesmødet den 15. april 2013 samt udsnit af spildevandsplanen for 2010-2017. Efter det oplyste er der i dag ingen registrering af overløb fra spildevandssystemet til kommunens recipienter, hvorfor kommunen ikke har mulighed for at varsle eventuelle forureningssituationer ved de mange strande, hvor der sker overløb. I den forbindelse har Langeland Kommune vedtaget, at selskabet skal overvåge og registrere de regnbetingede overløb. Dette skal ske gennem etablering af SRO-overvågning.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omkostningen på 25.000 kr. medgår til opnåelse af et miljømål, idet der er tale om et nyt mål, som er fastsat af Langeland Kommune.</t>
  </si>
  <si>
    <t>Langeland Vand (Vand)</t>
  </si>
  <si>
    <t>GODKENDT 2014: Målet er efter det oplyste fastsat af selskabets bestyrelse. Som dokumentation for målet har selskabet indsendt referat fra bestyrelsesmøde den 15. april 2013. Det fremgår af referatet, at selskabet tidligere har foretaget et forsøg med orientering af forbrugerne ved udsendelse af SMS i tilfælde af problemer med vandforsyningen. Selskabets bestyrelse har nu besluttet, at selskabet skal implementere SMS-ordningen permanent som en udvidet service over for forbrugerne. Selskabet har endvidere oplyst, at de indberettede omkostninger medgår til abonnement og drift af SMS-systemet.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18.000 kr. medgår til opnåelse af et servicemål, idet der er tale om et nyt mål, som er fastsat af selskabets bestyrelse.</t>
  </si>
  <si>
    <t>Vedligeholdelse af boringsnære områder</t>
  </si>
  <si>
    <t xml:space="preserve">GODKENDT 2014: Målet er efter det oplyste fastsat af selskabets bestyrelse. Som dokumentation for målet har selskabet indsendt referat fra bestyrelsesmøde den 15. april 2013 samt uddybende redegørelse for aktiviteterne i mail af 19. juni 2013. Selskabet har oplyst, at det indberettede mål og tilknyttede aktiviteter fordeler sig på henholdsvis betalinger i forbindelse med kompensation til lodsejere efter miljøbeskyttelseslovens § 64 c og vedligeholdelse af de omfattede boringsnære områder. Vedr. vedligeholdelse af boringsnære områder: For så vidt angår selskabets vedligeholdelse af de boringsnære områder har selskabet oplyst, at det skal opfattes som et servicemål for de øvrige lodsejere, der ikke er omfattet af kompensationsbestemmelsen i miljøbeskyttelseslovens § 64 c. Selskabet oplyser, at servicemålet består i, at selskabet nu får mulighed for at opsætte hegn omkring boringerne, således at områderne også fysisk sikres mod dyrkning, forureningsfare mm. Dette skal ske efter aftale med de berørte lodsejere. Det fremgår af bestyrelsesreferatet, at ordningen skal sikre, at der ikke sker utilsigtet anvendelse af de områder, der ikke længere må dyrkes og gødes. Selskabet oplyser, at de budgetterede omkostninger hertil udgør 85.500 kr. Af § 3, stk. 1, i bekendtgørelse nr. 1048 om driftsomkostninger til gennemførelse af miljømål og servicemål fremgår, at der ved servicemål forstås mål som opnås ved at gennemføre særlige aktiviteter, der giver en udvidet service for den enkelte forbruger eller en samfundsmæssig gevinst. Forsyningssekretariatet finder ikke, at de omfattede aktiviteter er særlige aktiviteter, der medgår til opfyldelsen af et servicemål. Begrundelsen herfor er, at aktiviteterne med opsætning af hegn omkring boringer ifølge det oplyste skal ske for, at områderne fysisk sikres mod dyrkning, forureningsfare mm., hvilket ikke vurderes at være aktiviteter, der kan relateres til en udvidelse af servicen over for forbrugerne. Aktiviteterne har efter Forsyningssekretariatets vurdering derimod mere karakter af at medgå til opfyldelsen af et miljømål, idet de skal foretages for at sikre mod dyrkning og forurening af jorden og grundvandet i det boringsnære beskyttelsesområde. Forsyningssekretariatet fandt derfor ikke grundlag for at tildele tillæg for målet i forbindelse med udkastet til nærværende afgørelse. Selskabet har i sit høringssvar anført, at det også finder det mere korrekt, at målet bliver behandlet som et miljømål. Selskabet har videre oplyst, at baggrunden for bestyrelsens vedtagelse af målet var, at Svendborg Kommune den 28. juni 2011 traf afgørelse om fornyelse af indvindingstilladelserne for selskabets vandværker. Det fremgår af den indsendte afgørelse fra Svendborg Kommune, at der er tale om en forlængelse af selskabets tilladelse til at indvinde vand fra eksisterende vandforsyningsanlæg. Forlængelsen vedrører indvinding fra de tre vandværker Tryggelev, Hesselbjerg og Lejbølle. Selskabet har indsendt de oprindelige indvindingstilladelser for de tre vandværker. Tilladelserne stammer fra henholdsvis 1976, 1982 og 1983. Af vilkårene i Svendborg Kommunes afgørelse af 28. juni 2011 fremgår, at selskabet skal etablere et fredningsbælte på 10 meter i radius omkring hver boring, hvor det er praktisk muligt for veje, bygninger og lignende. Inden for fredningsbæltet må der ikke gødes, bruges gifte eller bekæmpelsesmidler eller i øvrigt bruges stoffer på en måde, der kan udsætte anlægget for forurening. Fredningsbæltet skal afgrænses med hegn, beplantning eller lignende. Der skal derudover ligeledes udlægges en 25 meter beskyttelseszone omkring boringerne, hvor der ikke må anvendes pesticider, dyrkes eller gødes, jf. miljøbeskyttelseslovens § 21b. Af vilkårene i de oprindelige indvindingstilladelser fremgår, at der skulle udlægges et fredningsbælte på 5 meter i radius omkring boringerne, og at fredningsbæltet skulle beplantes med en lav robust beplantning. Inden for fredningsbælterne måtte der ikke gødes, gøres brug af ukrudtsdræbende midler eller i det hele taget anbringes eller anvendes stoffer på en sådan måde, at boringerne udsættes for forurening.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Svendborg Kommunes afgørelse indeholder et skærpet vilkår for fredningsbælterne omkring selskabets boringer, idet selskabet skal udvide det fysiske fredningsbælte fra 5 til 10 meter omkring boringerne. Forsy-ningssekretariatet finder, at der er tale om en særlig aktivitet til gavn for miljøet, for så vidt angår udvidelsen af det eksisterende vilkår om et fysisk fredningsbælte. Det bemærkes, at der alene kan tildeles tillæg for omkostningerne til den fornyede del af målet svarende til udvidelsen af fredningsbæltet fra 5 til 10 meter. På baggrund af det indberettede anser Forsyningssekretariatet det for dokumenteret, at omkostningerne på 85.500 kr. medgår til opnåelse af et miljømål, idet der er tale om et nyt mål, som er fastsat af Svendborg Kommune. </t>
  </si>
  <si>
    <t>Kompensation til lodsejere (hører sammen med målet ovenfor)</t>
  </si>
  <si>
    <t>GODKENDT 2014: Vedr. kompensation til lodsejere.
For så vidt angår selskabets betalinger af kompensation til lodsejere, følger det af miljøbeskyttelseslovens § 64 c, at de lodsejere, hvis jord, boringen ligger på, skal have en kompensation i form af et årligt beløb på 429 kr. Selskabet har oplyst, at de samlede omkostninger til kompensati-on af lodsejere udgør 6.500 kr.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6.500 kr. medgår til opnåelse af et miljømål, idet der er tale om et nyt mål, som er statsligt fastsat.</t>
  </si>
  <si>
    <t>Ledelsessystem (DDS)</t>
  </si>
  <si>
    <t>GODKENDT 2014: Målet er efter det oplyste fastsat af selskabets bestyrelse. Som dokumentation for målet har selskabet indsendt referat fra bestyrelsesmøde den 15. april 2013. Målet er endvidere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280.000 kr. medgår til opnåelse af et miljømål, idet der er tale om et nyt mål, som er fastsat af staten.</t>
  </si>
  <si>
    <t>Langeskov Vandværk (Vand)</t>
  </si>
  <si>
    <t>GODKENDT 2014: Målet er efter det oplyste fastsat af selskabets bestyrelse. Som dokumentation for målet har selskabet indsendt referat fra bestyrelsesmøde den 18. september 2012. Af referatet fremgår, at selskabets bestyrelse har vedtaget, at selskabet skal implementere SMS-service (BlueIdea). SMS-servicen skal bruges som en beredskabsalarm.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11.400 kr. medgår til opnåelse af et servicemål, idet der er tale om et nyt mål, som er fastsat af selskabets bestyrelse.</t>
  </si>
  <si>
    <t>Lejre Spildevand A/S (Spildevand)</t>
  </si>
  <si>
    <t>Lejre Vand A/S (Vand)</t>
  </si>
  <si>
    <t>Lemvig Vand og Spildevand A/S (Spildevand)</t>
  </si>
  <si>
    <t>GODKENDT 2014: Målet er efter det oplyste fastsat af selskabets bestyrelse. Som dokumentation for målet har selskabet indsendt referat fra bestyrelsesmøde den 30. april 2013. Af referatet fremgår, at selskabet har besluttet at indføre et SMS-varslingssystem, som skal bruges i forbindelse med kommunikation til kunderne i beredskabssituationer samt almindelig kundeservice ved vand- og kloakbrud og øvrige driftsoplysninger.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35.000 kr. medgår til opnåelse af et servicemål, idet der er tale om et nyt mål, som er fastsat af selskabets bestyrelse.</t>
  </si>
  <si>
    <t>Forbedret badevandskvalitet</t>
  </si>
  <si>
    <t>GODKENDT 2014: Målet er efter det oplyste fastsat af selskabets bestyrelse. Som dokumentation for målet har selskabet indsendt referat fra bestyrelsesmøde den 30. april 2013. Det fremgår af referatet, at selskabet med sin virksomhedsstrategi ønsker at forbedre badevandskvaliteten i Lem Vig til gavn for lokalsamfundet. Selskabet vil derfor i 2014 arbejde med opsporing af mulige forureningskilder fra selskabets ledningsnet til Lem Vig. Forsyningssekretariatet har anmodet selskabet om at uddybe nærmere, hvad de indberettede aktiviteter omfatter. Selskabet har i mail af 5. august 2013 oplyst, at ledningsnettet er fuldt ud separeret i regnvand og spildevand, og at selskabet oplever fejlkoblinger til ledningsnettet, hvilket skader badevandskvaliteten. Selskabet skal derfor foretage kildeopsporing for at undersøge og finde fejlkoblingerne. Når fejlkoblingerne er fundet, vil selskabet bede de pågældende kunder om at koble sig rigtigt på ledningsnettet.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Ifølge det indsendte er formålet med de indberettede aktiviteter at forbedre badevandskvaliteten i Lem Vig til gavn for lokalsamfundet. Forsyningssekretariatet vurderer på baggrund af det indsendte, at der er tale om særlige aktiviteter, der giver en samfundsmæssig gevinst. På baggrund af det indberettede anser Forsyningssekretariatet det for dokumenteret, at omkostningerne på 100.000 kr. medgår til opnåelse af et servicemål, idet der er tale om et nyt mål, som er fastsat af selskabets bestyrelse.</t>
  </si>
  <si>
    <t>Undersøgelse vedr. alternative energikilder</t>
  </si>
  <si>
    <t>Målet er efter det oplyste fastsat af Lemvig Kommune. Som dokumentation for målet har selskabet indsendt beslutning af 7. april 2014 fra Kommunalbestyrelsen i Lemvig Kommune. Kommunalbestyrelsen har ifølge den indsendte beslutning vedtaget, at selskabet skal overholde punkt 1 i selskabets strategi for 2017. Kommunalbestyrelsen har derved besluttet, at selskabet skal undersøge mulighederne for at anvende vedvarende energi. Selskabet vil derfor undersøge mulighederne for at anvende alternative energikilder. Af bekendtgørelse nr. 1048 om driftsomkostninger til gennemførelse af miljømål og servicemål fremgår af § 3, stk. 1, at miljømål er mål, som opnås ved at gennemføre særlige aktiviteter til gavn for sundhed og miljø, herunder mål fastsat med henblik på tilpasning til klimaændringer. Forsyningssekretariatet finder, at de indberettede aktiviteter hovedsageligt er udtryk for en almindelig effektivisering af energiforbruget med en driftsmæssig besparelse til følge for selskabet. Aktiviteterne kan dog anses for at medgå til opfyldelsen af et miljømål, i det omfang omkostningerne til aktiviteternes gavnlige påvirkning af miljøet overstiger den besparelse, som selskabet får i medfør af energieffektiviseringen. Dette lægges til grund for vurderingen. På baggrund af denne forudsætning finder Forsyningssekretariatet, at der er tale om særlige aktiviteter til gavn for miljøet, og at omkostningerne medgår til opnåelse af et miljømål, idet der er tale om et nyt mål, som er fastsat af Lemvig Kommune.</t>
  </si>
  <si>
    <t>Lemvig Vand og Spildevand A/S (Vand)</t>
  </si>
  <si>
    <t>Forsyningssekretariatet fandt ved fastsættelsen af prisloftet for 2014, at det indsendte materiale fyldestgørende dokumenterede, at de indberettede driftsomkostninger medgik til opnåelse af nye servicemål.</t>
  </si>
  <si>
    <t xml:space="preserve">Forsyningssekretariatet fandt ved fastsættelsen af prisloftet for 2014, at det indsendte materiale fyldestgørende dokumenterede, at de indberettede driftsomkostninger medgik til opnåelse af nye servicemål. </t>
  </si>
  <si>
    <t>Vandbesparelse</t>
  </si>
  <si>
    <t>Målet er efter det oplyste fastsat af Lemvig Kommune. Som dokumentation for målet har selskabet indsendt beslutning af 7. april 2014 fra Kommunalbestyrelsen i Lemvig Kommune. Kommunalbestyrelsen har ifølge den indsendte beslutning vedtaget, at selskabet skal overholde punkt 1 i selskabets strategi for 2017. Kommunalbestyrelsen har derved besluttet, at selskabet skal undersøge mulighederne for at anvende vedvarende energi. Selskabet vil derfor undersøge mulighederne for at anvende alternative energikilder. Af bekendtgørelse nr. 1048 om driftsomkostninger til gennemførelse af miljømål og servicemål fremgår af § 3, stk. 1, at miljømål er mål, som opnås ved at gennemføre særlige aktiviteter til gavn for sundhed og miljø, herunder mål fastsat med henblik på tilpasning til klimaændringer. Forsyningssekretariatet finder, at de indberettede aktiviteter hovedsageligt er udtryk for en almindelig effektivisering af energiforbruget med en besparelse til følge for selskabet. Aktiviteterne kan dog anses for at medgå til opfyldelsen af et miljømål, i det omfang omkostningerne til aktiviteternes gavnlige påvirkning af miljøet overstiger den besparelse, som selskabet får i medfør af energieffektiviseringen. På baggrund af denne forudsætning finder Forsyningssekretariatet, at der er tale om særlige aktiviteter til gavn for miljøet, og at omkostningerne medgår til opnåelse af et miljømål, idet der er tale om et nyt mål, som er fastsat af Lemvig Kommune.</t>
  </si>
  <si>
    <t>Lille Næstved Vandværk (Vand)</t>
  </si>
  <si>
    <t>Lille Skensved Vandværk A.m.b.a (Vand)</t>
  </si>
  <si>
    <t>Lillerød Andelsvandværk A.m.b.a (Vand)</t>
  </si>
  <si>
    <t>Lindholm Vandværk A.m.b.a (Vand)</t>
  </si>
  <si>
    <t>GODKENDT 2013: Målet er efter det oplyste fastsat af Aalborg Kommune. Som dokumentation for målet har selskabet i forbindelse med fastsættelsen af prisloftet for 2011 indsendt aftale om ”Åben Land”-samarbejde. Efter Forsyningssekretariatets vurdering kan omkostninger til den indberettede aktivitet anses som driftsomkostninger til opnåelse af et miljømål, forudsat at de nødvendige betingelser er opfyldt. Forsyningssekretariatet fandt ved fastsættelsen af prisloftet for 2011 og 2012, at det indsendte materiale fyldestgørende dokumenterede, at de indberettede driftsomkostninger medgik til opnåelse af et miljømål, idet der er tale om et nyt mål, som er fastsat af Aalborg kommune. Forsyningssekretariatet finder på baggrund heraf ligeledes grundlag for at tildele et tillæg til prisloftet for 2013 herfor. Det samlede tillæg for driftsomkostninger til miljø- og servicemål er derfor på 572.000 kr.</t>
  </si>
  <si>
    <t>Lolland Spildevand A/S (Spildevand)</t>
  </si>
  <si>
    <t>SMS-tjeneste</t>
  </si>
  <si>
    <t>GODKENDT 2013: Målet er efter det oplyste fastsat af selskabets bestyrelse. Som dokumentation for målet har selskabet indsendt referat fra bestyrelsesmøde den 27. februar 2012 samt yderligere redegørelse for målet i e-mail af 20. juli 2012. Ifølge det indsendte går målet ud på, at selskabet vil indføre et varslings- og informationssystem på, hvor det vil sende servicemeddelelser ud på selskabets hjemmeside samt sms-beskeder direkte til forbrugerne i forbindelse med akutte driftsforstyrrelser og planlagte afbrydelser på anlæggene. Formålet er således at kunne informere forbrugerne hurtigt om for eksempel ophobning af spildevand i ledningerne og deraf følgende risiko for opstigende kloakvand i kældre mm. samt ved oversvømmelser på grund af skybrud.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12.000 kr. medgår til opnåelse af et servicemål, idet der er tale om et nyt mål, som er fastsat af selskabets bestyrelse. Forsyningssekretariatet bemærker i denne forbindelse, at der alene gives tillæg til for de ekstra driftsomkostninger, der er for den nye del af servicemålet i forhold til det tidligere serviceniveau for underretning til forbrugere i ovennævnte tilfælde. Det samlede tillæg for driftsomkostninger til miljø- og servicemål er derfor på 12.000 kr.</t>
  </si>
  <si>
    <t>Lolland Vand A/S (Vand)</t>
  </si>
  <si>
    <t>GODKENDT 2013: Målet er efter det oplyste fastsat af selskabets bestyrelse. Som dokumentation for målet har selskabet indsendt referat fra bestyrelsesmøde den 13. september 2012 samt redegørelse for målet i e-mail af 23. august 2012. Det fremgår af det indsendte, at formålet med sms-servicen er en hurtigere og mere målrettet kommunikation med forbrugerne samt underretning i forbindelse ved såvel akut opståede ledningsbrud som planlagte lukninger i vandforsyningen og i forureningstilfælde. Selskabet skal derfor indføre et varslings- og informationssystem, der omfatter servicemeddelelser på selskabets hjemmeside samt udsendelse af sms-beskeder til de berørte forbrugere.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12.000 kr. medgår til opnåelse af et servicemål, idet der er tale om et nyt mål, som er fastsat af selskabets bestyrelse.</t>
  </si>
  <si>
    <t>Lyngby-Taarbæk Spildevand A/S (Spildevand)</t>
  </si>
  <si>
    <t>Lyngby-Taarbæk Vand A/S (Vand)</t>
  </si>
  <si>
    <t>Sikring af vandkvalitet via målerbrønde</t>
  </si>
  <si>
    <t xml:space="preserve">GODKENDT 2014: Målet er efter det oplyste fastsat af selskabets bestyrelse. Som dokumentation har selskabet indsendt referat fra bestyrelsesmøde den 16. april 2013, hvoraf beslutningen af målet fremgår, samt indstillingen til bestyrelsen. Af det indsendte materiale fremgår det, at selskabet i løbet af 2012 har etableret og idriftsat 13 målerbrønde. Denne etablering har medført, at ledningsnettet fra 2014 vil være inddelt i 13 sektioner, hvortil der vil være ét indløb og ét udløb. Dette vil ifølge det oplyste medføre, at forbrugerne få en udvidet service og vandkvalitet. Udvidelsen af servicen vil blandt andet bestå i hurtigere reaktion ved vandbrud og forurening, og den forbedrede vandkvalitet vil bestå i lavere temperatur på det kolde vand. Det er Forsyningssekretariatets vurdering, at der er tale om et servicemål, der udvider servicen for den enkelte forbruger, samt at aktivteten er udført i forbindelse med håndtering af drikkevand.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500.000 kr. medgår til opnåelse af et servicemål, idet der er tale om et nyt mål, som er fastsat af selskabets bestyrelse. </t>
  </si>
  <si>
    <t>GODKENDT 2014: Målet er efter det oplyste fastsat af selskabets bestyrelse. Som dokumentation har selskabet indsendt referat fra bestyrelsesmøde den 12. juni 2013, hvoraf beslutningen af målet fremgår. Af det indsendte fremgår det, at selskabet ønsker at udvide servicen for selskabets kunder ved at etablere et SMS-varslingssystem. Formålet er, at kunderne kan blive direkte informeret ved driftsforstyrrelser i deres lokalområde.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100.000 kr. medgår til opnåelse af et servicemål, idet der er tale om et nyt mål, som er fastsat af selskabets bestyrelse.</t>
  </si>
  <si>
    <t>Fjernaflæsning med elektroniske målere</t>
  </si>
  <si>
    <t>Målet er ifølge det oplyste fastsat af selskabets bestyrelse. Som dokumentation er indsendt beslutningsreferat fra bestyrelsens møde den 7. april 2014 om servicemålets godkendelse. Selskabets overgang til elektroniske vandmålere vil ifølge beslutningsgrundlaget medføre en bedre service for forbrugerne, der på grundlag af selskabets mulighed for løbende at indhente data om forbrugernes vandforbrug, bliver varslet ved pludselige ændringer i deres forbrug, der kan skyldes vandspild som følge af utætheder. På den måde kan forbrugerne undgå vandspild. Desuden spares forbrugerne for selv at skulle aflæse og indrapportere deres forbrug til selskabet.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driftsomkostningerne på 400.000 kr. medgår til opnåelse af et servicemål, idet der er tale om et nyt mål, som er fastsat af selskabets bestyrelse.</t>
  </si>
  <si>
    <t>Læsø Spildevand A/S (Spildevand)</t>
  </si>
  <si>
    <t>Læsø Vand A/S (Vand)</t>
  </si>
  <si>
    <t>Løgstør Vand A.m.b.a (Vand)</t>
  </si>
  <si>
    <t>Løgten Skødstrup Vandværk a.m.b.a (Vand)</t>
  </si>
  <si>
    <t>Løkken Vandværk (Vand)</t>
  </si>
  <si>
    <t>Mariager Vand A.m.b.a (Vand)</t>
  </si>
  <si>
    <t>Mariagerfjord Spildevand A/S (spildevand)</t>
  </si>
  <si>
    <t>Skærpede rensningskrav</t>
  </si>
  <si>
    <t>GODKENDT 2014: Målet er efter det oplyste fastsat af Mariagerfjord Kommune. Som dokumentationfor målet har selskabet indsendt udledningstilladelse af 21. februar 2012, hvoraf det fremgår, at kommunen som vilkår for tilladelsen har stillet skærpede krav til udledningen af fosfor og i forbindelse hermed nedsat kravværdien fra 1,5 mg/l til 0,4 mg/l.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omkostningen på 20.000 kr. medgår til opnåelse af et miljømål,
idet der er tale om et nyt mål, som er fastsat af Mariagerfjord Kommune. Det samlede tillæg for driftsomkostninger til miljø- og servicemål er derfor på 20.000 kr.</t>
  </si>
  <si>
    <t>Mariagerfjord Vand A/S (Vand)</t>
  </si>
  <si>
    <t>Sikring af grundvand</t>
  </si>
  <si>
    <t>GODKENDT 2014: Målet er efter det oplyste fastsat af Mariagerfjord Kommune. Som dokumentation har selskabet i forbindelse med indberetning indsendt et udkast til en indsatsplan for Hobro området. Målet består efter det oplyste i reduktion af nitratudvaskning ved skovrejsning eller dyrkningsaftaler. Det følger af § 7 i bekendtgørelsen om driftsomkostninger til gennemførelse af miljømål og servicemål, at selskabet for at opnå tillæg herfor skal dokumentere, at der er tale om et nyt miljø- eller servicemål, og at målet er besluttet af det kompetente organ. Det er Forsyningssekretariatets vurdering, at et udkast til en indsatsplan ikke udgør en endelig beslutning, hvorfor betingelsen ikke er opfyldt. Selskabet er blevet gjort opmærksomt herpå, og selskabet har hertil oplyst, at den endelige indsatsplan først forventes at foreligge ultimo 2013. Selskabet har i sit høringssvar af 5. september 2013 oplyst, at indsatsplanen blev vedtaget den 9. september 2013, og har samtidig indsendt planen. Det fremgår af den indsendte indsatsplan, at seks af selskabets vandværker er beliggende inden for et område med særlig drikkevandsinteresser, og derved er omfattet af planen. Af disse seks er det alene to, Skivevejens Vandværk og Skjellerup Vandværk, der er fastlagt indsatser for, idet de resterende fire forventes lukket inden 2022. Det overordnede mål med indsatsplanen er at beskytte grundvandet. For hvert af de omfattede vandværker er der udarbejdet en individuel indsatsplan, hvoraf det fremgår, hvilke aktiviteter, der skal gennemføres for at beskytte grundvandet, hvem der skal udføre aktiviteten og tidshorisonten herfor. For Skivevejens Vandværk fremgår det, at en stor del af det grundvandsdannende opland er udpeget som indsatsområde, idet området er vurderet at have nogen sårbarhed overfor nitrat. Det fremgår videre af indsatsplanens side 39-41, hvilke indsatser vandværket skal gennemføre. Disse indsatser omfatter blandt andet reduktion af nitratudvaskning og anvendelse af pesticider, hvilket skal ske ved skovrejsning eller dyrkningsdeklarationer, samt overvågning af vandværkets boringer, hvilket skal ske gennem analyse for svovlbrinte, metan, nitrat, jern, sulfat og pesticider hvert 2. år. For Skjellerup Vandværk fremgår det, at der er stor grundvandsdannelse inden for boringsnære beskyttelsesområder (BNBO), hvorfor det vurderes, at et stop for anvendelse af pesticider i alle tre boringsnære beskyttelsesområder vil fremtidssikre boringerne. Det fremgår af indsatsplanens side 46-47, at beskyttelsen skal ske ved skovrejsning eller dyrkningsdeklarationer. Endvidere fremgår det, at vandværket ved næste boringskontrol skal analysere for metan og svovlbrinte.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500.000 kr. medgår til opnåelse af et miljømål, idet der er tale om et nyt mål, som er fastsat af Mariagerfjord Kommune.</t>
  </si>
  <si>
    <t>Målet for DDS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</si>
  <si>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Marielyst Vandværk</t>
  </si>
  <si>
    <t>Middelfart Spildevand A/S (Spildevand)</t>
  </si>
  <si>
    <t>Kvalitetssikring/ledelsessystem</t>
  </si>
  <si>
    <t>GODKENDT I 2014: Målet er efter det oplyste fastsat af selskabets bestyrelse. Som dokumentation for målet har selskabet indsendt ”Tilbud på ledelsessystemer”, hvoraf de forventede omkostninger fremgår, samt protokol fra bestyrelsesmødet den 25. november 2009, hvoraf det fremgår, at bestyrelsen har valgt at implementere ledelsessystemet.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200.000 kr. medgår til opnåelse af et servicemål, idet der er tale om et nyt mål, som er fastsat af selskabets bestyrelse.
Det samlede tillæg for driftsomkostninger til miljø- og servicemål er der-for på 200.000 kr.</t>
  </si>
  <si>
    <t>Klimatilpasningsplan</t>
  </si>
  <si>
    <t xml:space="preserve">Indberetningen af driftsomkostninger til klimatilpasningsplaner, der konkret vedrører selskabets udarbejdelse af oversvømmelseskort, behandles i prisloftsfastsættelsen som en investering. </t>
  </si>
  <si>
    <t>Midtfyns Vandforsyning A.m.b.a (Vand)</t>
  </si>
  <si>
    <t>GODKENDT 2013: Målet er efter det oplyste fastsat af selskabets bestyrelse. Som dokumentation for målet har selskabet indsendt uddrag af referat fra bestyrelsesmøde den 8. december 2011, hvoraf bestyrelsens beslutning om indførelse af Dokumenteret Drikkevandssikkerhed fremgår. Selskabet har oplyst, at aktiviteterne forventes igangsat ultimo 2012 og implementeret i løbet af 2013.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250.000 kr. medgår til opnåelse af et servicemål, idet der er tale om et nyt mål, som er fastsat af selskabets bestyrelse.</t>
  </si>
  <si>
    <t>Morsø Forsyning A/S (Spildevand)</t>
  </si>
  <si>
    <t>Mølleåværket A/S (Spildevand)</t>
  </si>
  <si>
    <t>GODKENDT 2012: Målet er efter det oplyste nyt i forhold til perioden 2003-2005 og er fastsat af selskabets ejerkommuner i samarbejdet med Skov- og Naturstyrelsen. Som dokumentation har selskabet indsendt et redegørende notat indeholdende en række bilag, der utvetydigt bekræfter, at målet er kommunalt fastsat. Efter Forsyningssekretariatets vurdering kan omkostninger til forbedret rensning af spildevand anses som driftsomkostninger til opnåelse af et miljømål, forudsat de nødvendige betingelser er opfyldt. På baggrund af det indberettede anser Forsyningssekretariatet det for dokumenteret, at den indberettede omkostning medgår til opnåelse af et miljømål, idet det er tale om et nyt mål, som er fastsat af selskabets ejerkommuner.</t>
  </si>
  <si>
    <t>Mørkøv Vandværk (Vand)</t>
  </si>
  <si>
    <t>Måløv Rens A/S (Spildevand)</t>
  </si>
  <si>
    <t>NFS-Spildevand A/S (Spildevand)</t>
  </si>
  <si>
    <t>TV-Inspektion og ledningsregistrering</t>
  </si>
  <si>
    <t>Forsyningssekretariatet fandt ved fastsættelsen af prisloftet for 2014, at det indsendte materiale om TV-inspektion og ledningsregistrering fyldestgørende dokumenterede, at de indberettede driftsomkostninger medgik til opnåelse af et nyt servicemål/miljømål. Tilsvarende gælder for driftsomkostningerne til SMS-varsling af overløb fra loggerne i overløbsbygværk, som der er givet tillæg til i prisloftet for 2013. Forsyningssekretariatet finder på baggrund heraf ligeledes grundlag for at tildele et tillæg til prisloftet for 2015 herfor.</t>
  </si>
  <si>
    <t>NFS-Vand A/S (Vand)</t>
  </si>
  <si>
    <t>Fjernaflæsning/overvågning</t>
  </si>
  <si>
    <t>Målet er efter det oplyste fastsat af selskabets bestyrelse. Der er som dokumentation for målet indsendt protokol fra bestyrelsens møde den 11. februar 2014 med en redegørelse for det foreslåede servicemål. Det fremgår heraf, at beslutningen omfatter etablering af fjernaflæsere over en 3 års periode med opstart i et delområde med 850 aflæsere. Det skal ske med henblik på evaluering før de resterende målere udskiftes. Ifølge selskabet er formålet at give kunderne en forbedret service, der gør deres adgang til at følge med i deres forbrug lettere, ligesom selskabet får mulighed for at varsko kunder i tilfælde af unormalt forbrugsmønster og opdage lækager. Efter Forsyningssekretariatets vurdering kan omkostninger til den indberettede aktivitet anses som driftsomkostninger til opnåelse af et servicemål, idet der er tale om et nyt mål, der er fastsat af selskabets bestyrelse. Forsyningssekretariatet finder på den baggrund grundlag for at tildele et tillæg herfor i prisloftet for 2015.</t>
  </si>
  <si>
    <t>NK Vand A/S (Vand)</t>
  </si>
  <si>
    <t>Dokumenteret Drikkevandsikkerhed (DDS)</t>
  </si>
  <si>
    <t>NK-Spildevand A/S (Spildevand)</t>
  </si>
  <si>
    <t>Nordenskov Vandværk (Vand)</t>
  </si>
  <si>
    <t>Nr. Uttrup Vandværk A.m.b.a (Vand)</t>
  </si>
  <si>
    <t>Grundvandssamarbejde med Aalborg Kommune, pålagt af Aalborg Kommune driftsomkostninger til miljø- og servicemål i 2016</t>
  </si>
  <si>
    <t>Målet er efter det oplyste fastsat af Aalborg Kommune. Som dokumentation for målet har selskabet indsendt kopi af brev fra Aalborg Kommune af 23. marts 2011, hvoraf selskabets bidragspligt fremgår. Forsyningssekretariatet har på grundlag heraf givet tillæg til prisloftet herfor.</t>
  </si>
  <si>
    <t>Nybrovejens Vandværk A.m.b.a (Vand)</t>
  </si>
  <si>
    <t>GODKENDT I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65.000 kr. medgår til opnåelse af et miljømål, idet der er tale om et nyt mål, som er fastsat af staten.</t>
  </si>
  <si>
    <t>Nyhuse Vandværk A.m.b.a (Vand)</t>
  </si>
  <si>
    <t>Næsby Vandværk (Vand)</t>
  </si>
  <si>
    <t>GODKENDT 2014: Målet er efter det oplyste fastsat af selskabets bestyrelse. Endvidere er målet statsligt fastsat. Selskabet har som dokumentation for målet indsendt referat fra bestyrelsesmøde den 24. april 2013.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20.000 kr. medgår til opnåelse af et miljømål, idet der er tale om et nyt mål, som er fastsat af staten.</t>
  </si>
  <si>
    <t>Udtagning af ekstra prøver</t>
  </si>
  <si>
    <t>GODKENDT 2014: Målet er efter det oplyste fastsat af selskabets bestyrelse. Som dokumentation for målet har selskabet indsendt referat fra bestyrelsesmøde den 2. november 2011. Af referatet fremgår følgende:
”Henning vil, foreslå at vi for taget prøver fra afgang værk samt på ledningsnettet 1 gang hver mdr., i stedet for det lovpligtige 2 gange om året på afgang værk og 7 gange på ledningsnettet. Bestyrelsen vedtager dette enstemmigt.”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12.000 kr. medgår til opnåelse af et servicemål, idet der er tale om et nyt mål, som er fastsat af selskabets bestyrelse.</t>
  </si>
  <si>
    <t>GODKENDT 2014: Målet er efter det oplyste fastsat af selskabets bestyrelse. Som dokumentation for målet har selskabet indsendt referat fra bestyrelsesmøde den 27. oktober 2010. Af referatet fremgår følgende:
”Beredskabsalarm: Henning har undersøgt muligheder for varslings systemer. Kaffe klubben har i samarbejde med Rambøll fået en aftale med et firma Blue Idea, som har et system som på meget kort tid, kan varsle en gruppe mennesker via mobiltelefoner. Bestyrelsen godkender projektet med det forbehold at aftalen kan opsiges, hvis det viser sig den ikke dækker vores behov.” Selskabet har derudover oplyst, at SMS-servicen skal bruges til at informere forbrugere i tilfælde af driftsforstyrrelser, forureninger m.m.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15.000 kr. medgår til opnåelse af et servicemål, idet der er tale om et nyt mål, som er fastsat af selskabets bestyrelse.</t>
  </si>
  <si>
    <t>Nørre Alslev Vandværk (Vand)</t>
  </si>
  <si>
    <t>Odder Spildevand A/S (Spildevand)</t>
  </si>
  <si>
    <t>Demonstrationsanlæg for LAR</t>
  </si>
  <si>
    <t xml:space="preserve">Målet er efter det oplyste fastsat af selskabets bestyrelse. Som dokumentation for målet har selskabet indsendt referat fra bestyrelsesmøde den 3. april 2014, der henviser til selskabets strategiplan for 2012-2016. Ifølge referatet har selskabets bestyrelse besluttet, at der skal etableres et LAR-demonstrationsanlæg, som skal bruges til at fremme forståelsen og styrke interessen for LAR-løsninger over for borgerne. Anlægget skal bruges på messer og lignende, hvor det vil være muligt for borgerne at få et bedre indblik i, hvordan forskellige typer af LAR-løsninger kan se ud og fungere. Etableringen af et LAR-demonstrationsanlæg har ifølge referatet bag-grund i selskabets strategiplan for 2012–2016. Strategiplanen opstiller en række målsætninger, herunder at selskabet skal foranledige, at minimum 100 ejendomme har etableret anlæg til hel eller delvis håndtering af regnvand, og at selskabet skal nedbringe mængden af regnvand i spildevandsnettet. Selskabet skal derudover informere, påvirke og inddrage deres kunder i bæredygtig håndtering af regn- og spildevand. Gevinsten ved indførelsen af demonstrationsanlægget er således ifølge referatet, at den lokale grundvandsdannelse styrkes, at risikoen for oversvømmelser ved monsterregn minimeres, og at forbrugerne vejledes bedre om LAR-løsninger. De omfattede aktiviteter har karakter af hovedsageligt at medgå til opfyldelsen af et miljømål, idet det overordnede formål med demonstrationsanlægget er at fremme LAR-løsninger og nedbringe mængden af regnvand i spildevandsnettet, således at oversvømmelser minimeres og grundvandsdannelsen styrkes. Selve servicen i form af vejledning til forbrugerne har karakter af at opfylde et servicemål, som er besluttet af selskabets bestyrelse. Efter Forsyningssekretariatets vurdering kan omkostninger til den indberettede aktivitet anses som driftsomkostninger til opnåelse af et miljømål, forudsat at de nødvendige betingelser er opfyldt. Efter Forsyningssekretariatets vurdering kan omkostninger til den indberettede aktivitet anses som driftsomkostninger til opnåelse af et miljømål, forudsat at de nødvendige betingelser er opfyldt. I den indsendte strategiplan indgår ligeledes Odder Kommunes ejerstrategi for selskabet. Heraf fremgår, at selskabet skal arbejde målrettet med reduktion af miljøbelastningen i forbindelse med overløbsbygværker, regnvandsbassiner, ledninger og anlæg. På baggrund heraf vurderer Forsyningssekretariatet, at der er tilstrækkeligt dokumentation for, at Odder Kommune har besluttet et miljømål for selskabet, og der kan derfor gives tillæg herfor. </t>
  </si>
  <si>
    <t>Odder Vandværk A.m.b.a (Vand)</t>
  </si>
  <si>
    <t>GODKENDT 2014: Selskabet har i sit høringssvar indberettet omkostninger til samarbejdsaftale om skovrejsning som 1:1 omkostninger. Omkostningerne vurderes i det følgende efter reglerne om miljø- og servicemål. Målet er efter det oplyste fastsat i samarbejde med Naturstyrelsen og Odder Kommune. Som dokumentation for målet har selskabet indsendt beslutning i byrådet i Odder Kommune den 12. august 2013, samt samarbejdsaftale mellem selskabet, Naturstyrelsen og Odder Kommune indgået den 11. oktober 2013. Det fremgår af den indsendte aftale, at den har til formål at etablere et statsligt skov- og naturområde kaldet Bovlstrup Skov. Formålet hermed er at beskytte vigtige grundvandsinteresser og skabe et offentligt skov- og naturområde af høj rekreativ og naturmæssig værdi. Aftalens projektområde omfatter cirka 140 hektar, hvor der skal etableres skov på cirka 110 hektar. I resten af området skal der etableres åbne græsfælleder og vådområder. Baggrunden for skovrejsningsaftalen er Odder Kommunes reviderede indsatsplan for grundvandsbeskyttelse, som skal vedtages endeligt i 2013. Ifølge indsatsplanen skal der gennemføres konkrete tiltag i området, og et af de foreslåede tiltag er skovrejsning i området syd for Bovlstrup. Baggrunden for den reviderede indsatsplan er Århus Amts grundvandskortlægning af området omkring Odder Vandværks kildeplads i Bovlstrup fra 2002. Derudover har Naturstyrelsen i 2012 udpeget områ-det som nitratfølsomt. Selskabet er ifølge aftalen forpligtet til at yde tilskud til skovrejsningsprojektet ved at betale for, at der tinglyses deklarationer om ingen brug af pesticider. Prisen for deklarationerne er fastsat til 40 procent af prisen for arealkøbet.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finder, at der er tale om en særlig aktivitet til gavn for miljøet. På baggrund af det indberettede anser Forsyningssekretariatet det for dokumenteret, at omkostningerne på 912.032 kr. medgår til opnåelse af et miljømål, idet der er tale om et nyt mål, som er fastsat af Naturstyrelsen og Odder Kommune.</t>
  </si>
  <si>
    <t>GODKENDT 2014: Målet er efter det oplyste fastsat af selskabets bestyrelse. Som dokumentation for målet har selskabet indsendt bilag dateret den 6. september 2010 indeholdende beslutning fra koordinationsudvalget i Odder Forsyningsselskab, hvoraf det fremgår at bestyrelsen i Odder Vandværk har godkendt udvalgets beslutning. Selskabet har i mail af 14. maj 2013 op-lyst, at koordinationsudvalget er det styrende organ i Odder Forsyningsselskab. Selskabet har om de indberettede aktiviteter oplyst, at målet er at øge servicen over for forbrugerne dels ved at øge informationsniveauet ved planlagte driftsforstyrrelser, dels ved at bruge det som supplement til alarmeringssystemet, såfremt der opstår en beredskabssituation.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12.000 kr. medgår til opnåelse af et servicemål, idet der er tale om et nyt mål, som er fastsat af selskabets bestyrelse. Selskabet har i sit høringssvar bemærket, at de budgetterede omkostninger skal ændres til 25.000 kr.</t>
  </si>
  <si>
    <t>DDS (ledelsessystem)</t>
  </si>
  <si>
    <t>GODKENDT 2014: Målet er efter det oplyste statsligt fastsat.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235.000 kr. medgår til opnåelse af et miljømål, idet der er tale om et nyt mål, som er fastsat af staten.</t>
  </si>
  <si>
    <t>Beskyttelseszone omkring boringer</t>
  </si>
  <si>
    <t>Efter det oplyste er det statsligt fastsat miljømål, der fremgår af miljøbeskyttelsesloven som ændret ved lov nr. 553 af 1. juni 2011. Miljøbeskyttelseslovens § 21 b fastsætter forbud mod anvendelse af pesticider, dyrkning og gødskning i en radius på 25 meter fra vandindvindingsanlæg, der indvinder grundvand til almene vandforsyningsanlæg, og af lovens og 64 c fremgår størrelsen af vandselskabets årlige godtgørelse til en grundejer omfattet af forbuddet. Selskabet forventer i medfør af lovens erstatningsregler at skulle betale erstatning til lodsejere for 8 boringer á 440 kr. i 2015. På bagrund af det indberettede anser Forsyningssekretariatet det for dokumenteret, at omkostningerne medgår til opnåelse af et nyt statsligt fastsat miljømål, som der kan gives tillæg til prisloftet for i 2015.</t>
  </si>
  <si>
    <t>Boringsnære beskyttelsesområder</t>
  </si>
  <si>
    <t>Selskabet har i mail af 13. juni 2014 tilbagetrukket dets ansøgning, idet der ikke foreligger dokumentation for målet. Selskabet afventer således, at Odder Kommune fastsætter et miljømål om BNBO. Forsyningssekretariatet har vejledt selskabet om, at det kan indsende ansøgningen med dokumentation i forbindelse med høringen over udkastet til prisloft for 2015.</t>
  </si>
  <si>
    <t>Odsherred Spildevand A/S (Spildevand)</t>
  </si>
  <si>
    <t>Odsherred Vand A/S (Vand)</t>
  </si>
  <si>
    <t>GODKENDT 2014: Målet er efter det oplyste fastsat af staten.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200.000 kr. medgår til opnåelse af et miljømål, idet der er tale om et nyt mål, som er fastsat af staten.</t>
  </si>
  <si>
    <t>Otterup Vandværk (Vand)</t>
  </si>
  <si>
    <t>Beredskabsalarm (SMS-service)</t>
  </si>
  <si>
    <t xml:space="preserve">GODKENDT 2012: Målet er efter det oplyste nyt i forhold til perioden 2003-2005. Herudover er det oplyst, at: ”Som en service for vore forbrugere har vi pr. 01. jan 2011 indkøbt en beredskabsalarm, der ved brug af SMS kan meddele forbrugerne uregelmæssigheder såsom aflukning af ledningsstrækninger ved reparationsarbejde, forurening af ledningsnettet m.m.” Som dokumentation har selskabet indsendt bestyrelsesmødereferat af den 27. oktober 2010 hvor af det fremgår at målet er fastsat af selskabets bestyrelse. Efter Forsyningssekretariatets vurdering kan omkostninger til de ovennævnte aktiviteter anses som driftsomkostninger til opnåelse af et servicemål, forudsat at de nødvendige betingelser er opfyldt. På baggrund af det indberettede anser Forsyningssekretariatet det for dokumenteret, at omkostningen medgår til opnåelse af et servicemål, idet det er tale om et nyt mål, som er fastsat af selskabets bestyrelse. Forsyningssekretariatet finder derfor grundlag for at tildele et tillæg til prisloftet herfor på 10.848 kr. </t>
  </si>
  <si>
    <t>DDS &amp; Ledelseskvalitetssikring</t>
  </si>
  <si>
    <t>Målet om DDS &amp; ledelseskvalitetssikring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</si>
  <si>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Outrup Vandværk I/S (Vand)</t>
  </si>
  <si>
    <t>Oxby og Ho Vandværk A.m.b.a (Vand)</t>
  </si>
  <si>
    <t>Padborg Vandværk A.m.b.a (Vand)</t>
  </si>
  <si>
    <t>Pandrup Vandværk A/S (Vand)</t>
  </si>
  <si>
    <t>Randers Spildevand A/S (Vand)</t>
  </si>
  <si>
    <t>Randers Spildvand A/S (Spildevand)</t>
  </si>
  <si>
    <t>Rebild Vand og Spildevand A/S (Spildevand)</t>
  </si>
  <si>
    <t>Målet er efter det oplyste fastsat af selskabets bestyrelse. Som dokumentation har selskabet indsendt den mellem selskabet og Blue Idea ApS indgåede aftale om levering af SMS-service. SMS-servicen skal efter det oplyste forbedre kommunikationen og serviceniveauet til selskabets kunder, herunder muliggøre udmeldinger om akutte lukning, hændelser og anlægsarbejder m.v. med kort varsel.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43.500 kr. medgår til opnåelse af et servicemål, idet der er tale om et nyt mål, som er fastsat af selskabets bestyrelse. Selskabet har i ansøgningen om godkendelse af servicemål oplyst de forventede driftsomkostninger til SMS-service systemet i både 2014 og 2015. Forsyningssekretariatet bemærker hertil, at selskabet ikke kan få tillæg til driftsomkostninger til miljø- og servicemål i tidligere år, hvis ikke der er godkendt tillæg til det nye servicemål de pågældende år. I selskabets prisloft for 2014 er der ikke givet tillæg for driftsomkostninger til miljø- og servicemål og der kan derfor ikke gives tillæg for selskabets omkostninger til SMS-service i 2014.</t>
  </si>
  <si>
    <t>Svovlbrinte bekæmpelse</t>
  </si>
  <si>
    <t>Målet fremgår efter det oplyste af en aftale fra 1976 mellem Aalborg, Skørping og Støvring kommuner, der fastsætter vilkårene for selskabets videre sendelse af spildevand og slam til rensning og bearbejdning ved Aalborg Forsyning, Kloak A/S. I 2007 er der efter vandselskabernes udskillelse indført krav i aftalen med grænseværdier for forekomsten af total sulfid i det tilledte spildevand, der nødvendiggør en særlig indsats gennem tilsætning af kemikalier for at kunne overholde kravet. Formålet med svovlbrintebekæmpelsen er således samarbejdsaftalens overholdelse for ikke at påføre Aalborg Forsyning merudgifter til drift, vedligeholdelse og reinvesteringer. Det fremgår, at aftalen har betydet nedlæggelse af en række renseanlæg i kommunen og at udviklingen mod færre og større aktører i vandsektoren videreføres som målsætning i Rebild Kommunes nye spildevandsplan, der aktuelt er i høring, lige som den også fremgår af den medsendte ejerstrategi for selskabet. På sigt ventes det således, at størsteparten af spildevandet på sigt bliver ledt til Aalborg Forsyning, Kloak A/S. Selskabet har ikke indsendt kopi af aftalen som dokumentation for beslutningen om målet med aktiviteten. Formålet med aftalen om svovlbrintebekæmpelse er imidlertid efter det oplyste at overholde aftalen for at forhindre merudgifter for Aalborg Forsyning Kloak A/S, der modtager spildevand fra selskabet. Formålet med svovlbrintebekæmpelsen i aftalen, som selskabet er part i, er således efter det oplyste ikke at gennemføre et miljømål som nævnt i § 2 i bekendtgørelsen om driftsomkostninger til gennemførelse af miljømål og servicemål. Selskabets beslutning om at deltage i aftalen er heller ikke et servicemål som nævnt i samme bekendtgørelses § 3, fordi svovlbrintebekæmpelsen ikke gennemføres for at give en udvidet service for den enkelte forbruger. Forsyningssekretariatet finder det derfor ikke tilstrækkeligt dokumenteret, at svovlbrintebekæmpelsen medgår til opfyldelse af et miljømål eller et servicemål, som der kan gives tillæg for efter ovennævnte bekendtgørelse.</t>
  </si>
  <si>
    <t>Rebild Vand og Spildevand A/S (Vand)</t>
  </si>
  <si>
    <t>Ringkøbing-Skjern Spildevand A/S (Spildevand</t>
  </si>
  <si>
    <t>Ledelsessystem og SMS-service</t>
  </si>
  <si>
    <t>GODKENDT 2013: Målet er efter det oplyste fastsat af selskabets bestyrelse. Som dokumentation for målet har selskabet indsendt referat fra bestyrelsesmøde den 24. oktober 2011. Af referatet fremgår, at der i ledelsessystemet indgår en sms-service, der forhøjer serviceniveauet over for selskabets kunder, idet kunderne får informationer om driftshændelser på det aktuelle tidspunkt.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100.000 kr. medgår til opnåelse af et servicemål, idet der er tale om et nyt mål, som er fastsat af selskabets bestyrelse.</t>
  </si>
  <si>
    <t>Ringkøbing-Skjern Vand A/S (Vand)</t>
  </si>
  <si>
    <t xml:space="preserve">GODKENDT 2013: Målet er efter det oplyste fastsat af selskabets bestyrelse. Som dokumentation for målet har selskabet indsendt referat fra bestyrelsesmøde den 24. oktober 2011. Af referatet fremgår, at der i ledelsessystemet indgår en sms-service, der forhøjer serviceniveauet over for selskabets kunder, idet kunderne får informationer om driftshændelser på det aktuelle tidspunkt.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100.000 kr. medgår til opnåelse af et servicemål, idet der er tale om et nyt mål, som er fastsat af selskabets bestyrelse. </t>
  </si>
  <si>
    <t>GODKENDT 2013: Målet er efter det oplyste fastsat af Ringkøbing-Skjern Kommune. Som dokumentation for målet har selskabet indsendt brev fra Ringkøbing-Skjern Kommune til Alectia A/S af 2. februar 2012, breve fra Ringkøbing-Skjern Kommune til selskabet af 31. maj og 1. juni 2012 samt email til Forsyningssekretariatet af 31. juli 2012. Det fremgår af det indsendte, at byrådet i Ringkøbing-Skjern Kommune, på baggrund af retningslinje 3, afsnit 2.7 i Regionplan 2005 for Ringkøbing Amt samt kommunens generelle politik på grundvandsområdet, har vedtaget en række dyrkningsrestriktioner gældende for arealer beliggende omkring to nye planlagte kildepladser i Tranmose og Mourier Petersens Plantage. Dyrkningsrestriktionerne er vedtaget som vilkår i tilladelse til etablering af nye boringer, fordi der under prøvepumpninger er påvist nitrat i indvindingsvandet fra den ene boring. Ringkøbing-Skjern Kommune har derfor vurderet, at der inden for det nitratsårbare område ikke må ske anvendelse af kvælstofgødning, spildevandsslam, pesticider og andre miljøfremmede stoffer. Kommunen har vedtaget vilkåret om dyrkningsrestriktionerne i medfør af miljøbeskyttelseslovens § 24.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omkostningen på 176.000 kr. medgår til opnåelse af et miljømål, idet der er tale om et nyt mål, som er fastsat af Ringkøbing-Skjern Kommune.</t>
  </si>
  <si>
    <t>Energirådgivning</t>
  </si>
  <si>
    <t>GODKENDT 2013: Målet er efter det oplyste fastsat af selskabets bestyrelse. Som dokumentation for målet har selskabet indsendt brev til Forsyningssekretariatet af 1. juni 2012 samt ”Noter til budget 2012”, hvori posten ”Energirådgivning” figurerer. Selskabet har i forbindelse med afgivelse af høringssvar indsendt dokumentation for vedtagelsen af målet vedrørende energirådgivning. Selskabet har således i e-mail af 31. august 2012 indsendt uddrag af referat fra bestyrelsesmøde den 30. august 2012, hvor målet er fastsat. Ifølge det oplyste er formålet med energirådgivningen, at selskabets kunder skal tilbydes den bedst mulige rådgivning for at kunne nedsætte deres energi- og vandforbrug. Det fremgår af referatet, at kunderne skal tilbydes den service, at professionelle rådgivere kan rådgive om konkrete tiltag, der kan medføre besparelser i vandforbruget. Det følger af vandforsyningslovens § 52a, at der i vandpriserne kan indregnes udgifter til rådgivning af vandforsyningens kunder om vandbesparelser og finansiering af vandbesparende foranstaltninger. Det fremgår endvidere af lovbemærkningerne til vandsektorlovens § 18, at denne type aktiviteter er en del af hovedvirksomheden, hvorfor de falder uden for bestemmelsen om tilknyttet aktivitet.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266.000 kr. medgår til opnåelse af et servicemål, idet der er tale om et nyt mål, som er fastsat af selskabets bestyrelse.</t>
  </si>
  <si>
    <t>Ringsted Centralrenseanlæg A/S (Spildevand)</t>
  </si>
  <si>
    <t>Ringsted Spildevand A/S (Spildevand)</t>
  </si>
  <si>
    <t>Dokumenteres Drikkevandssikkerhed (DDS)</t>
  </si>
  <si>
    <t xml:space="preserve">GODKENDT 2014: Målet er efter det oplyste fastsat af selskabets bestyrelse. Som dokumentation herfor har selskabet indsendt referat fra bestyrelsesmødet den 4. juni 2013, hvoraf beslutningen om gennemførelse af Dokumenteret Spildevandssikkerhed fremgår.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300.000 kr. medgår til opnåelse af et servicemål, idet der er tale om et nyt mål, som er fastsat af selskabets bestyrelse. </t>
  </si>
  <si>
    <t>Forsyningssekretariatet fandt ved fastsættelsen af prisloftet for 2014, at det indsendte materiale fyldestgørende dokumenterede, at de indberettede driftsomkostninger medgik til opnåelse af to nye servicemål. I lighed med hvad der er anført i selskabets prisloft for 2014, skal det bemærkes, at selskabet alene kan modtage et tillæg for meromkostningerne ved aktiviteterne, samt de omkostninger der relaterer sig direkte til den udvidede service overfor forbrugerne. Øvrige omkostninger skal af-holdes af selskabets almindelige driftsomkostninger. Forsyningssekretariatet finder på baggrund heraf ligeledes grundlag for at tildele et tillæg til prisloftet for 2015 herfor.</t>
  </si>
  <si>
    <t>Klimamedarbejder</t>
  </si>
  <si>
    <t>Målet er ifølge det oplyste fastsat af selskabets bestyrelse. Målet er endvidere fastsat af Ringsted Kommune. Som dokumentation for målet har selskabet indsendt dagsordenpunkt til bestyrelsesmøde, referat af bestyrelsesmøde den 26. maj 2014, Ringsted Kommunes Spildevandsplan 2005, samt tillæg 14, 16 og 18 til spildevandsplanen. Det fremgår af det indsendte bestyrelsesmødereferat, at selskabet ønsker at oprette en klimafunktion til at fremme og udvikle idéer og tanker omkring regnvandshåndtering i forlængelse af Ringsted Kommunes handleplan for klimatilpasning. Videre fremgår det, at klimafunktionen skal udarbejde forskellige informationskampagner for at skabe mere fokus på fremtidens større regnmængder, samt indgå i dialog med borgerne om hvordan der i fællesskab kan udformes løsninger, der kan håndtere regnvand. Det fremgår af Tillæg 14 – Strategi og mål for fremtidens afløbssystemer, at kommunens mål er at fjerne så meget regnvand som muligt fra spildevandsledningerne og fra renseanlæggene. Dette skal blandt andet ske ved separatkloakering og lokal håndtering af regnvand. Hensigten hermed er, at systemet opgraderes til bedre at kunne håndtere fremtidens større og kraftigere regnskyl. Af Tillæg 16 og 18 fremgår det nærmere, hvorledes Kværkeby Bæk og Benløse skal klimatilpasses blandt andet gennem medfinansieringsprojekter.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Videre fremgår det af § 2, stk. 1, at miljømål er mål, som opnås ved at gennemføre særlige aktiviteter til gavn for sundhed og miljø, herunder mål fastsat med henblik på tilpasning til klimaændringer.
Det følger af Naturstyrelsens vejledning om miljømål og servicemål, at klimatilpasning blandt andet kan omfatte indsamling af datagrundlag, oversvømmelseskortlægning, overvågning og separering af regnvand. Videre fremgår det af Naturstyrelsens vejledning, at enkelte mål kan have karakter af både miljømål og servicemål. Efter Forsyningssekretariatets vurdering kan omkostninger til den indberettede aktivitet anses som både driftsomkostninger til opnåelse af et miljømål og et servicemål, forudsat at de nødvendige betingelser er opfyldt. Det er Forsyningssekretariatets vurdering, at det overordnede mål med aktiviteterne er klimatilpasning af Ringsted, hvilket Ringsted Kommune blandt andet har besluttet i Tillæg 14 til spildevandsplanen. Herefter har selskabets bestyrelse valgt at udvide det besluttede miljømålet, således at det også omfatter et servicemål i form af blandt andet dialog med brugerne om klimatilpasningsløsninger. Dette er besluttet af selskabets bestyrelse den 26. maj 2014. På baggrund af det indberettede anser Forsyningssekretariatet det for dokumenteret, at omkostningerne medgår til opnåelse af et miljø- og servicemål, idet der er tale om et nyt mål, som er fastsat af selskabets bestyrelse og Ringsted Kommune.</t>
  </si>
  <si>
    <t>Ringsted Vand A/S (Vand)</t>
  </si>
  <si>
    <t>Vedligeholdelse af DDS</t>
  </si>
  <si>
    <t>GODKENDT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414.208 kr. medgår til opnåelse af et miljømål, idet der er tale om et nyt mål, som er fastsat af staten.</t>
  </si>
  <si>
    <t>ISO 22000 certificering</t>
  </si>
  <si>
    <t>Forsyningssekretariatet fandt ved fastsættelsen af prisloftet for 2014, at det indsendte materiale fyldestgørende dokumenterede, at de indberettede driftsomkostninger medgik til opnåelse af nye miljømål. driftsomkostninger til ISO certificering er lige som DDS begrundet i det statslige mål, der fremgår af bekendtgørelse nr. 132 om kvalitetssikring på almene vandforsyningsanlæg. Forsyningssekretariatet finder på baggrund heraf ligeledes grundlag for at tildele tillæg til prisloftet for 2015 herfor. DDS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21/29
På baggrund af det indberettede anser Forsyningssekretariatet det for do-kumenteret, at omkostningerne på 414.208 kr. medgår til opnåelse af et miljømål, idet der er tale om et nyt mål, som er fastsat af staten.</t>
  </si>
  <si>
    <t>GOKENDT 2014: Målet er efter det oplyste fastsat af selskabets bestyrelse. Som dokumentation for målet har selskabet indsendt ”note vedr. miljø- og servicemål: Beskyttelse af grundvands reservoir” af 9. april 2013, beslutning i Miljø- og Teknikudvalget i Ringsted Kommune af 20. marts og 8. oktober 2007 samt vedtægter og handlingsplan for Ringsted Vandsamarbejde I/S. Målet er indberettet som et miljømål. Det fremgår af notatet, at selskabet af sin bestyrelse er blevet bedt om, at arbejde for at beskytte grundvandet i Ringsted Kommune. Selskabet henviser i denne forbindelse til vandforsyningslovens §§ 52a og 52b. Af den kommunale beslutning i Miljø- og Teknikudvalget fra mødet den 8. oktober 2007 fremgår, at vandsamarbejdet er et nyt samarbejdsorgan for alle vandforsyninger i Ringsted Kommune, som har til formål at igangsætte initiativer som tjener til at sikre tilfredsstillende drikkevandskvalitet fra de fælles vandressourcer i kommunen. Af beslutningen følger videre, at beslutningen om selskabets (dengang Ringsted Kommunale Vandforsyning) deltagelse i vandsamarbejdet blev besluttet den 16. maj 2006. Ringsted Vandsamarbejde I/S blev herefter etableret den 19. april 2007, hvor vedtægterne trådte i kraft. Vedtægterne er efterfølgende blevet revideret den 28. maj 2013. I vedtægterne for Ringsted Vandsamarbejde I/S er det angivet, at formålet med vandsamarbejdet er en samlet varetagelse af kortlægning, overvågning og beskyttelse af de vandressourcer, som de deltagene selskaber indvinder eller i fremtiden forventer at indvinde fra. Endvidere vil samarbejdet varetage andre aktiviteter, som har til formål at forebygge forsyningsproblemer forårsaget af kvaliteten af vandressourcerne. Det følger videre af samarbejdets handlingsplan for 2013, at der skal iværksættes en række tiltag til sikring af grundvandskvaliteten i Ringsted Kommune. Som forslag på aktiviteter nævnes sløjfning af ubenyttede brønde og boringer, kortlægning af sårbare grundvandsmagasiner og boringsnære beskyttelsesområder.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Formålet med de indberettede aktiviteter er ifølge det indsendte at foretage forskellige former for grundvandsbeskyttende tiltag i Ringsted Kommune. Forsyningssekretariatet finder, at der er tale om særlige aktiviteter til gavn for miljøet. På baggrund af det indberettede anser Forsyningssekretariatet det for dokumenteret, at omkostningerne på 216.000 kr. medgår til opnåelse af et miljømål, idet der er tale om et nyt mål, som er fastsat af Ringsted Kommune.</t>
  </si>
  <si>
    <t>Roskilde Spildevand A/S (Spildevand)</t>
  </si>
  <si>
    <t>Ekstra vedligeholdelse af bassiner</t>
  </si>
  <si>
    <t>Målet er ifølge det oplyste fastsat af selskabets bestyrelse. Som dokumentation har selskabet indsendt et notat samt referat af bestyrelsesmøde den 21. oktober 2013. Af det fremsendte notat fremgår det, at selskabet har 64 regnvandsbassiner, der drives som åbne grønne bassiner med græs og anden vegetation. Den løbende vedligeholdelse med græsklipning og fjernelse af vegetati-on har efter det oplyste ikke været optimal grundet manglende økonomiske ressourcer. Dette har medført borgerhenvendelser om spredning af frø, samt at vandkanten ikke har været synlig, hvilket har betydet en sik-kerhedsmæssig risiko for borgere der færdes i området. Klagerne har medført, at Roskilde Kommune har pålagt selskabet at vedligeholde bas-sinerne med klipning og fjernelse af vegetation minimum 2 gange årligt. Af det fremsendte referat fra bestyrelsesmødet fremgår det, at bestyrelsen har besluttet, at bassinerne skal vedligeholdes 2 gange årligt.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Det fremgår videre af § 2, stk. 1, i bekendtgørelsen, at miljømål er mål, som opnås ved at gennemføre særlige aktiviteter til gavn for sundhed og miljø, herunder mål fastsat med henblik på tilpasning til klimaændringer. Efter Forsyningssekretariatets vurdering kan de indberettede aktiviteter hverken betragtes som aktiviteter til opnåelse af et miljø- eller servicemål, men derimod som aktiviteter, der er en del af selskabets almindelige drift, idet aktiviteterne ud fra det oplyste består i vedligeholdelse af selskabets regnvandsbassiner. Konkurrenceankenævnet har blandt andet i kendelsen af den 23. juni 2014 vedrørende Gribvand Spildevand A/S fastslået, at en forudsætning for at godkende et servicemål efter nævnets opfattelse er, at målet går ud over det, som brugerne almindeligvis kan forvente. Det er videre uddybet i kendelsen af 23. juni 2014 vedrørende Herning Vand og Herning Spildevand, hvori nævnet anfører, at ”Konkurrenceankenævnet praksis er, at et servicemål anerkendes, hvis der er tale om en forbedring af servicen over det, som der almindeligvis kan forventes af en forbruger. Det vil sige en almen betragtning.” Det er Forsyningssekretariatets vurdering, at vedligeholdelse af selskabets regnvandsbassiner to gange om året ikke er en forbedring af servicen ud over det, som almindeligvis kan forventes af en forbruger, samt at der er tale om en almindelig driftsopgave. Endelig er det Forsyningssekretariatets vurdering, at der ikke er tale om en særlig aktivitet, der ligger ud over selskabets normale driftsopgaver.
Samlet er der derfor efter Forsyningssekretariatets vurdering ikke grundlag for at tildele et tillæg til prisloftet herfor.</t>
  </si>
  <si>
    <t>Kvalitetsledelse/ISO certficering</t>
  </si>
  <si>
    <t>Målet er ifølge det oplyste fastsat af selskabets bestyrelse. Som dokumentation har selskabet indsendt mail af 10. februar 2014, bekendtgørelse om kvalitetssikring på almene  vandforsyningsanlæg samt indstilling til selskabets bestyrelse. Ifølge det fremsendte er der tale om 3 certificeringer. Den første certificering vedrører fødevaresikkerhed og knytter sig til opfyldelsen af kravet i bekendtgørelsen om kvalitetssikring på almene vandforsyningsanlæg.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statsligt. De to øvrige certificeringer vedrører kvalitetsledelse og arbejdsmiljøledelse. Selskabet har indsendt referat af bestyrelsesmøde den 24. februar 2014, hvoraf det fremgår, at bestyrelsen har besluttet, at selskabet skal ISO-certificeres inden for kvalitetsledelse og arbejdsmiljøledelse. På baggrund af det indberettede anser Forsyningssekretariatet det for dokumenteret, at omkostningerne medgår til opnåelse af et servicemål, idet der er tale om et nyt mål, som er fastsat af selskabets bestyrelse.</t>
  </si>
  <si>
    <t>Roskilde Vand A/S (Vand)</t>
  </si>
  <si>
    <t>GODKENDT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450.000 kr. medgår til opnåelse af et miljømål, idet der er tale om et nyt mål, som er fastsat af staten.</t>
  </si>
  <si>
    <t xml:space="preserve">Fjernaflæsning/Overvågning </t>
  </si>
  <si>
    <t>GODKENDT 2013: Målet er efter det oplyste fastsat af Roskilde Kommune. Som dokumentation for målet har selskabet i forbindelse med prisloftet for 2012 indsendt uddrag af beslutningsprotokol ”Budget 2006 – 2009 (2. behand-ling)” fra den 12. oktober 2005 samt høringssvar af 9. september 2011 indeholdende redegørende notat for målet. Det fremgår af det indsendte, at målet går ud på fjernaflæsning og overvågning af vandforbruget hos selskabets kunder samt alarmering af kunder i tilfælde af væsentlige ændringer i vandforbruget. Endvidere har kunderne tillige selv mulighed for at følge deres forbrug månedsvis via en selvbetjeningsløsning på selskabets hjemmeside. Efter Forsyningssekretariatets vurdering kan omkostninger til den indberettede aktivitet anses som driftsomkostninger til opnåelse af et servicemål, forudsat at de nødvendige betingelser er opfyldt. Forsyningssekretariatet fandt ved fastsættelsen af prisloftet for 2012, at det indsendte materiale fyldestgørende dokumenterede, at de indberettede omkostninger medgik til opnåelse af et servicemål, idet der var tale om et nyt mål, som er fastsat af Roskilde Kommune. Forsyningssekretariatet finder på baggrund heraf ligeledes grundlag for at tildele et tillæg til prisloftet for 2013 herfor. Det samlede tillæg for driftsomkostninger til miljø- og servicemål er derfor på 360.000 kr.</t>
  </si>
  <si>
    <t>Lækagesøgning</t>
  </si>
  <si>
    <t>Målet er efter det oplyste fastsat af Roskilde Kommune. Som dokumentation for målet har selskabet indsendt uddrag af kommunens vandforsyningsplan for 2012-2017. Det fremgår af vandforsyningsplanen, at Roskilde Kommune har fastsat en række målsætninger for vandforsyningen, herunder at der skal sættes fokus på vandforbruget i kommunen. Kommunen har i den forbindelse fastsat, at vandværkerne i kommunen via løbende lækageopsporing og udbedring af lækager skal tilstræbe at holde lækagetabet under 8 procent af den udpumpede vandmængde. Formålet med dette er ifølge vandforsyningsplanen, at borgerne derved bliver bevidste om vigtigheden af at værne om og spare på grundvandsressourcen, og at vandværkerne mindsker omfanget af lækager og dermed reducerer indvindingen af grundvand.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Efter Forsyningssekretariatets vurdering kan omkostninger til den indberettede aktivitet anses som driftsomkostninger til opnåelse af et miljømål, forudsat at de nødvendige betingelser er opfyldt.</t>
  </si>
  <si>
    <t>Ruderdal Forsyning A/S (Spildevand)</t>
  </si>
  <si>
    <t>Målet er efter det oplyste fastsat af Rudersdal Kommune. Som dokumentation har selskabet henvist til kommunalbestyrelsens vedtagelse den 19. december 2012 af en rottehandlingsplan 2013-2015. Ifølge selskabet har der ikke tidligere været fastsat formaliseret krav om rottebekæmpelse. Det fremgår af rottehandlingsplanen, at selskabet bidrager til rottebekæmpelsen med giftblokke og elektroniske aflivningsfælder i de offentlige spildevandsledninger.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Efter Forsyningssekretariatets vurdering kan omkostninger til den indberettede aktivitet derfor anses som driftsomkostninger til opnåelse af et servicemål, forudsat at de nødvendige betingelser er opfyldt. Det bemærkes i denne forbindelse, at der alene kan gives tillæg for de meromkostninger til rottebekæmpelsen, der ligger udover hvad selskabet normalt har foretaget af rottebekæmpelse. Dette forudsættes at være tilfældet for de indberettede aktiviteter. Derudover skal Forsyningssekretariatet bemærke, at selskabet på sigt må antages at opnå en gevinst i form af en besparelse på vedligeholdelse og renovation af selskabets anlæg, som følge af rottebekæmpelsen. Det er således Forsyningssekretariatets vurdering, at meromkostningerne til rottebekæmpelsen på sigt skal afholdes gennem den besparelse, som selskabet opnår ved mindre vedligeholdelse og renovering. På baggrund af det indberettede anser Forsyningssekretariatet det for dokumenteret, at omkostningerne på 200.000 kr. medgår til opnåelse af et servicemål, idet der er tale om et nyt mål, som er fastsat af Rudersdal Kommune. Selskabet angiver i sit høringssvar af 10. september 2014, at det gerne vil have behandlet forholdet vedrørende rottebekæmpelse i prisloftet for 2013. Forsyningssekretariatet bemærker, at der ikke er grundlag for at genoptage prisloftet for 2013, da der er truffet afgørelse herom, og da forholdet ikke er væsentligt for prisloftet for 2013. Det følger af Naturstyrelsens vejledning til bekendtgørelsen om miljø- og servicemål, at ansøgninger skal indsendes til Forsyningssekretariatet til hvert prisloftår, der ønskes tillæg herfor.</t>
  </si>
  <si>
    <t>Selskabet har i sit høringssvar indsendt en ansøgning om DSS. Som dokumentation for selskabets beslutning om målet har selskabet indsendt Rudersdal Kommunes spildevandsplan 2013-2016, der påbyder Rudersdal Forsyning at arbejde med risikostyring af afløbssystemet gennem ledelsessystemet DSS. På baggrund af det indberettede anser Forsyningssekretariatet det for dokumenteret, at omkostningerne medgår til opnåelse af et miljømål, idet der er tale om et nyt mål, som er fastsat af kommunen. Forsyningssekretariatet kan derfor tildele et tillæg til prisloftet for 2015 herfor.</t>
  </si>
  <si>
    <t>Ruderdal Forsyning A/S (Vand)</t>
  </si>
  <si>
    <t>Sløjtning af jordvarmeboringer</t>
  </si>
  <si>
    <t>Målet efter det oplyste fremgår som en af de indsatser, der indgår i en indsatsplan, som Rudersdal Kommune forventer at færdiggøre i 2014. Det fremgår af indberetningen, at aktiviteten har til formål at forhindre mulig forurening af de underliggende grundvandsmagasiner. Aktiviteten kan således begrundes at varetage et miljømål ved at beskytte mod fremtidig forurening af grundvandet. Det fremgår imidlertid, at denne aktivitet ikke vedrører selskabets egne boringer, men er etableret af private aktører for at udnytte jordvarme. På den baggrund ses der ikke umiddelbart at være grundlag for at give tillæg til særlige denne aktivitet som miljømål, medmindre der er indgået en aftale herom mellem vandselskabet og kommunalbestyrelsen, jf. § 5 i bekendtgørelse nr. 1048 af 29. oktober 2012 om driftsomkostninger til gennemførelse af miljømål og servicemål. Der er ikke indsendt dokumentation for indgåelse af en sådan endelig aftale. Selskabet har videre i mail af 5. september 2014 oplyst, at kommunen ikke vedtager denne plan inden udløbet af fristen for indsendelse af dokumentation for dette miljømål, der er forudsætningen at der kan gives tillæg herfor i prisloftet for 2015. Selskabet har derfor oplyst, at ansøgningen udskydes til næste prisloft. Forsyningssekretariatet finder på den baggrund ikke, at der er grundlag for at give et tillæg til prisloftet til opnåelse af dette mål.</t>
  </si>
  <si>
    <t>Forsyningssekretariatet fandt ved fastsættelsen af prisloftet for 2014, at det indsendte materiale fyldestgørende dokumenterede, at de indberettede driftsomkostninger til DDS og SMS-service medgik til opnåelse af nye miljø- og servicemål. Forsyningssekretariatet finder på baggrund heraf ligeledes grundlag for at tildele tillæg til prisloftet for 2015 herfor.</t>
  </si>
  <si>
    <t>Ry Vandværk (Vand)</t>
  </si>
  <si>
    <t>Rødding Vandværk A.m.b.a (Vand)</t>
  </si>
  <si>
    <t>Rødekro Vandværk A/S (Vand)</t>
  </si>
  <si>
    <t>Rønne Vand A/S (Vand)</t>
  </si>
  <si>
    <t>Samsø Spildevand A/S (Spildevand)</t>
  </si>
  <si>
    <t>Sdr. Felding Vandværk A.m.b.a (Vand)</t>
  </si>
  <si>
    <t>GODKENDT 2014: Målet er efter det oplyste fastsat af selskabets bestyrelse. Målet er endvidere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20.000 kr. medgår til opnåelse af et miljømål, idet der er tale om et nyt mål, som er fastsat af staten.</t>
  </si>
  <si>
    <t>Silkeborg Vand A/S (Vand)</t>
  </si>
  <si>
    <t>Sindal Vandværk A.m.b.a (Vand)</t>
  </si>
  <si>
    <t>Sjælsø Vand A/S (Vand)</t>
  </si>
  <si>
    <t>GODKENDT 2011: Målet er oplyst at være fastsat af bestyrelsen. Den budgetterede udgift er 99.366 kr., som går til opbygning og implementering af ledelsessystem. Opbygningen af et ledelsessystem er igangsat i 2010 og forventes at fortsætte ind i 2011, hvorfor punktet også vil være at genfinde i den kommende driftsaftale for 2011.</t>
  </si>
  <si>
    <t>VVM-analyse</t>
  </si>
  <si>
    <t xml:space="preserve">GODKENDT 2011: Målet er oplyst at være fastsat af kommunen. Den budgetterede udgift er 350.000 kr., som går til omkostninger til VVM undersøgelser. Forsyningssekretariatet har i udkast til afgørelse fundet, at de udgifter der kan pålægges en vandforsyning, til at udarbejde en VVM-redegørelse i forbindelse med en ansøgning om indvindingstilladelse eller tilladelse til renovering af kildeplads, er en omkostning, der kunne betegnes som en driftsomkostning til opfyldelse af miljømål. Konkret foreligger der dog ikke dokumentation for pålæg herom fra en kompetent myndighed. </t>
  </si>
  <si>
    <t>Drift af UV-anlæg</t>
  </si>
  <si>
    <t>GODKENDT I 2014: Målet er efter det oplyste fastsat af selskabets bestyrelse. Som dokumentation har selskabet indsendt indstilling af forholdet til bestyrelsen samt referat fra bestyrelsesmøde den 16. november 2012, hvor bestyrelsen tiltrådte indstillingen.
Målet vedrører selskabets drift af UV-anlægget på Sjælsø Vandværk.
Anlægget er etableret som en yderligere service for kunderne, som derved opnår en ekstra beskyttelse over for forurening i deres drikkevand.
UV-anlægget sikrer, at drikkevandet fra vandværket ikke bliver påvirket af mikrobiologiske forureninger. Dette sker ved, at UV-lys med en bølgelængde på 254 nm (nanometer) gennemlyser vandet og derved dræber bakterier, vira, alger og svampe.
Efter Forsyningssekretariatets vurdering kan omkostninger til den indberettede aktivitet anses som driftsomkostninger til opnåelse af et servicemål, forudsat at de nødvendige betingelser er opfyldt.
Det er Forsyningssekretariatets vurdering, at servicemålet er en særlig aktivitet, der giver en udvidet service for den enkelte forbruger, samt at målet er besluttet af det kompetente organ.
På baggrund af det indberettede anser Forsyningssekretariatet det for dokumenteret, at omkostningen på 115.000 kr. medgår til opnåelse af et servicemål, idet der er tale om et nyt mål, som er fastsat af selskabets bestyrelse.</t>
  </si>
  <si>
    <t>SK Spildevand A/S (Spildevand) - Sag 14/03817</t>
  </si>
  <si>
    <t>GODKENDT 2013: Målet er efter det oplyste fastsat af selskabets bestyrelse. Som dokumentation for målet har selskabet indsendt uddrag af referat fra bestyrelses møde den 15. december 2011 og e-mail af 19. september 2012. Selskabet har i e-mail af  20. januar 2013 indsendt referat fra bestyrelsesmøde den 13. december 2012, hvor bestyrelsen besluttede at ændre de budgetterede driftsomkostninger til målet. Det fremgår af referatet, at målet omfatter spuling og tv-inspektion af alle selskabets kloakker. Herved vil selskabet ”afdække skaderne på ledningerne og derefter gennemføre en forebyggende reparation/udskiftning af disse, før der forvoldes skader hos forbrugerne”. De indberettede aktiviteter angår derfor selskabets mål om forsyningssikkerhed. Selskabet har i mail af 19. september 2012 oplyst, at de indberettede omkostninger fordeler sig således, at 3.450.000 kr. går til tv-inspektion og spuling af kloakledningerne, 1.000.000 kr. til gennemførelse af mouseberegninger og 500.000 kr. til kvalitetssikring og registrering af data i GIS.1) For så vidt angår de indberettede aktiviteter vedrørende tv-inspektionen, hører disse til det indberettede mål om indsats mod oversvømmelser ved fastsættelsen af prisloftet for 2012, hvor Forsyningssekretariatet fandt, at det indsendte materiale fyldestgørende dokumenterede, at de indberettede driftsomkostninger medgik til opnåelse af et servicemål, idet der er tale om et nyt mål, som er fastsat af Slagelse Kommune. Forsyningssekretariatet finder på baggrund heraf ligeledes grundlag for at tildele et tillæg til prisloftet for 2013 herfor. 2) For så vidt angår de indberettede aktiviteter vedrørende gennemførelse af mouseberegninger, har selskabet i mail af 19. september 2012 bekræftet, at disse aktiviteter svarer til de aktiviteter, der ved fastsættelsen af prisloftet for 2012 blev indberettet som konsulentydelser i forbindelse med vurdering af tiltag på baggrund af den udførte tv-inspektion. Ligeledes angår de indberettede aktiviteter vedrørende kvalitetssikring og registrering af data i GIS også målet om indsats mod oversvømmelser, idet der er tale om kvalitetssikring af de data, der fremkommer efter tv-inspektionen. Forsyningssekretariatet fandt ved fastsættelsen af prisloftet for 2012, at det indsendte materiale fyldestgørende dokumenterede, at de indberettede driftsomkostninger til mouseberegninger og kvalitetssikring medgik til opnåelse af servicemålet om indsats mod oversvømmelser. Forsyningssekretariatet finder på baggrund heraf ligeledes grundlag for at tildele et tillæg til prisloftet for 2013 herfor. 3) For så vidt angår de indberettede aktiviteter vedrørende spuling af kloakledningerne, blev der ikke givet tillæg herfor ved fastsættelsen af prisloftet for 2012, og de hører således ikke til målet om indsats mod oversvømmelser. Efter Forsyningssekretariatets vurdering er alle foranstaltninger, som er nødvendige for opretholdelse af forsyningssikkerheden, en del af selskabets almindelige drift. Forsyningssekretariatet vurderer, at spuling af kloakledninger er en aktivitet, som hører til et spildevandsselskabs almindelige driftsopgaver, idet disse aktiviteter er nødvendige for opretholdelsen af forsyningssikkerheden. Forsyningssekretariatet finder på baggrund heraf, at de indberettede aktiviteter hverken kan betragtes som aktiviteter til opnåelse af et miljø- eller servicemål, men derimod som aktiviteter, der er en del af selskabets almindelige drift, idet aktiviteterne ud fra det oplyste hverken varetager miljøforbedrende hensyn eller forhøjer serviceniveauet for selskabets kunder ud over den gældende standard på området. Det bemærkes i øvrigt, at selskabet ifølge dets høringssvar i forbindelse med fastsættelsen af prisloftet for 2012 har afholdt udgifter til spuling af kloakledninger i basisperioden 2003 – 2005. Selskabet har i høringssvar indsendt den 16. oktober 2012 anført, at selskabet ikke er enig i ovenstående. Som grundlag herfor oplyser selskabet, ”at spuling af ledningsnettet er nødvendig at gennemføre, førend der kan ske tv-inspektion. Det er fysisk ikke muligt at gennemføre tv-inspektion uden spulingen, idet det ikke vil være muligt at finde fejl og mangler grundet slam og aflejringer i kloakrørene.” Spuling af ledningsnettet har efter orsyningssekretariatets vurdering karakter af at være en del af et spildevandsselskabs almindelige drift og opretholdelse af forsyningssikkerheden. Det er endvidere ikke direkte anført i spildevandsplanen, at selskabet skal foretage spuling af ledningsnettet for at opnå det fastsatte servicemål om indsats mod oversvømmelser.Imidlertid har selskabet oplyst, at det ikke er muligt at gennemføre tv-inspektionen uden spuling af ledningsnettet. Idet spulingen derfor indirekte hører med til aktiviteten med tv-inspektion, som skal medgå til at opfylde servicemålet, kan der gives tillæg for omkostninger til spulingen som driftsomkostninger til miljø- og servicemål. Dette gælder dog kun for den del af omkostningerne til spulingen, som overstiger, hvad selskabet normalt skal udføre som en del af den almindelige drift. Det er således
kun meromkostningerne til spulingen, der kan gives tillæg for som driftsomkostninger til miljø- og servicemål.
Forsyningssekretariatet finder på baggrund heraf grundlag for at tildele et tillæg til prisloftet for 2013 herfor.
Det samlede tillæg vedrørende målet om forsyningssikkerhed er derfor i alt på 4.950.000 kr.</t>
  </si>
  <si>
    <t>Oprensning af lagune</t>
  </si>
  <si>
    <t>GODKENDT 2013: Målet er efter det oplyste fastsat af selskabets bestyrelse. Som dokumentation for målet har selskabet indsendt uddrag af referat fra bestyrelsesmøde den 15. december 2011, uddrag af spildevandsplan 2010-2020 for Slagelse Kommune og e-mail af 19. september 2012. Målet går ifølge det indsendte ud på oprensning af den lagune, som er placeret ved udløbet fra Slagelse Renseanlæg. Det fremgår af referatet, at ”det anbefales derfor, at der fastlægges mål for, hvor tit bassinerne skal oprenses, således at kapaciteten kan opretholdes. Der har ikke tidligere været fokus på oprensning af bassinerne, hvorfor dette først er gennemført, når bassinet/lagunen ikke fungerede tilfredsstillende. Der ønskes i modsætning hertil indført en målsætning, som sikrer, at halvdelen af lagunen oprenses hvert år mens øvrige bassiner oprenses med en frekvens på 6 år.” De indberettede aktiviteter vedrørende oprensning af lagunen hører til det indberettede mål om indsats mod oversvømmelser ved fastsættelsen af prisloftet for 2012, hvor Forsyningssekretariatet fandt, at det indsendte materiale fyldestgørende dokumenterede, at de indberettede driftsomkostninger medgik til opnåelse af et servicemål, idet der er tale om et nyt mål, som er fastsat af Slagelse Kommune. Forsyningssekretariatet finder på baggrund heraf ligeledes grundlag for at tildele et tillæg til prisloftet for 2013 herfor på 2.500.000 kr.</t>
  </si>
  <si>
    <t>SK Spildevand A/S (Spildevand) - Sag 14/03833</t>
  </si>
  <si>
    <t>Forsyningssekretariatet fandt ved fastsættelsen af prisloftet for 2014, at det indsendte materiale fyldestgørende dokumenterede, at de indberettede driftsomkostninger medgik til opnåelse af et nyt servicemål. Forsyningssekretariatet finder på baggrund heraf ligeledes grundlag for at tildele et tillæg til prisloftet for 2015 herfor.</t>
  </si>
  <si>
    <t>Vedligeholdelse af regnvandsbassiner</t>
  </si>
  <si>
    <t>Målet er efter det oplyste besluttet af selskabets bestyrelse. Som dokumentation for målet er der indsendt referat fra Varde Forsynings bestyrelsesmøde den 12. juni 2014, hvor man besluttede at vedligeholde selskabets regnvandsbassiner i årene 2015-2018 med de af selskabet budgetterede omkostninger. Beslutningen er begrundet med, at ”Varde Forsyning ønsker at undgå, at disse tekniske anlæg udpeges som § 3 områder jf. naturbeskyttelsesloven Det kan ifølge beslutningsgrundlaget medføre, ”(..) at bassinet – i værste fald – risikerer at skulle forblive i en tilgroet tilstand, og dermed ikke umiddelbart kan opfylde de tekniske nødvendigheder.” Ifølge beslutningsgrundlaget er det selskabets overbevisning, ” (..) at der vil være tale om en serviceforbedring i forhold til plejen af de 31 bassiner, der ikke plejes på nuværende tidspunkt.”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Selskabet har ikke svaret på Forsyningssekretariatets anmodning til selskabet om at begrunde, hvordan vedligeholdelsen af regnvandsbassinerne medfører en udvidet service for den enkelte forbruger i forhold til det serviceniveau, der hidtil har været gældende. Forsyningssekretariatet kan ud fra det oplyste ikke se nogen begrundelse for, at vedligeholdelsen af selskabets regnvandsbassiner medfører en udvidet service for den enkelte forbruger. Vedligeholdelsen for at de tekniske anlæg fungerer efter hensigten er efter sekretariatets vurdering en del af selskabets almindelige drift. De indberettede driftsomkostninger til bassinernes vedligeholdelse kan derfor ikke godkendes et nyt servicemål, og der gives ikke tillæg herfor.</t>
  </si>
  <si>
    <t xml:space="preserve">SK Vand A/S (Vand) </t>
  </si>
  <si>
    <t>GODKENDT 2013: Målet er efter det oplyste fastsat af selskabets bestyrelse. Som dokumentation for målet har selskabet indsendt referat fra bestyrelsesmøde den 15. december 2011, hvoraf beslutningen om at indføre Dokumenteret Drikkevandssikkerhed fremgår. Det følger af referatet, at Dokumenteret Drikkevandssikkerhed er et kvalitetsstyringsprogram, som har en øget grad af fokus på vandkvaliteten.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700.000 kr. medgår til opnåelse af et servicemål, idet der er tale om et nyt mål, som er fastsat af selskabets bestyrelse.</t>
  </si>
  <si>
    <t>Skanderborg Forsyningsvirksomhed A/S (Spildevand)</t>
  </si>
  <si>
    <t>Klimatilpasning af Hørning, Agnetevej, Siimvej og Blochs grund</t>
  </si>
  <si>
    <t>Selskabet har i mail af 18. august 2014 oplyst, at klimaprojekterne vil blive indberettet som almindelige investeringer i selskabets høringsperiode. På baggrund heraf er der ikke grundlag for at tildele et tillæg til prisloftet herfor som driftsomkostninger til miljø- og servicemål.</t>
  </si>
  <si>
    <t>GODKENDT I 2012: Målet er efter det oplyste fastsat af selskabets bestyrelse. Som dokumentation har selskabet medsendt protokol af selskabets ekstraordinært bestyrelsesmøde af den 2. september 2011 samt en skriftlig redegørelse for servicemålet. Den budgetterede udgift er oplyst at gå til opbygning og implementering af systemet (DSS), der sætter fokus på sikkerheds- og risikovurdering i spildevandforsyningens processer og bidrager til indsats mod oversvømmelser.
Efter Forsyningssekretariatets vurdering kan omkostninger til de ovennævnte aktiviteter anses som driftsomkostninger til opnåelse af et servicemål, forudsat at de nødvendige betingelser er opfyldt.
På baggrund af det indberettede anser Forsyningssekretariatet det for dokumenteret, at omkostningen medgår til opnåelse af et servicemål, idet det er tale om et nyt mål, som er fastsat af selskabets bestyrelse.</t>
  </si>
  <si>
    <t>Oprensning af Sorte Sø</t>
  </si>
  <si>
    <t>GODKENDT 2013: Selskabet har i høringssvaret anført, at det i forlængelse af et tidligere fastsat miljømål fra Skanderborg Kommune nu er blevet påbudt at undersøge effekterne af opfyldelsen af dette miljømål. Som dokumentation for målet har selskabet indsendt påbud fra Skanderborg Kommune af 9. november 2012 og mail af 23. januar 2013. Miljømålet, som Skanderborg Kommune tidligere har fastsat for selskabet, gik ud på et krav om oprensning af Sorte Sø. Målet er fastsat i Århus Amts kommunale Vandkvalitetsplan, og den påbudte oprensning påbegyndtes i 2008/2009. Forsyningssekretariatet godkendte målet i afgørelsenfor selskabets prisloft for 2011.  Ifølge det oplyste går det i høringssvaret indberettede mål ud på, at selskabet af Skanderborg Kommune er blevet påbudt at gennemføre et analyse-og måleprogram for effekterne af selskabets oprensning af Sorte Sø. Analyse- og måleprogrammet skal gennemføres med henblik på at følge udviklingen i den miljømæssige tilstand for Sorte Sø, herunder fosforniveauet i søen. Måleprogrammet skal ophøre i 2013. Idet påbuddet af 9. november 2012 fremgår som værende fastsat i tilknytning til det oprindelige miljømål, og idet de i påbuddet fastsatte aktiviteter anses for at medgå til opfyldelsen af miljømålet om oprensning af Sorte Sø, finder Forsyningssekretariatet at betingelserne for tildeling af tillæg for driftsomkostninger til miljø- og servicemål er opfyldt. Forsyningssekretariatet finder på baggrund heraf grundlag for at tildele et tillæg til prisloftet for 2013 herfor på 400.000 kr.</t>
  </si>
  <si>
    <t>Skanderborg Forsyningsvirksomhed A/S (Vand)</t>
  </si>
  <si>
    <t>DDS:</t>
  </si>
  <si>
    <t>GODKENDT 2014: Målet er efter det oplyste fastsat af selskabets bestyrelse. Som dokumentation for målet har selskabet i forbindelse med fastsættelsen af prisloftet for 2012 indsendt protokol fra selskabets ekstraordinære bestyrelsesmøde den 2. september 2011 samt en skriftlig redegørelse for målet. De budgetterede driftsomkostninger er oplyst at gå til opbygning og implementering af Dokumenteret Drikkevandssikkerhed.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 Forsyningssekretariatet finder på baggrund heraf ligeledes grundlag for at tildele et tillæg til prisloftet for 2014 herfor på 50.000 kr.</t>
  </si>
  <si>
    <t>Skovrejsning (Anebjerg)</t>
  </si>
  <si>
    <t>GODKENDT 2014: Målet er efter det oplyste fastsat af Skanderborg Kommune. Som dokumentation for målet har selskabet i forbindelse med fastsættelsen af prisloftet for 2011 indsendt ”Aftale om samarbejde mellem Skanderborg Kommune, Skanderborg kommune, Skanderborg Vandforsyning og Miljøministeriet ved Skov- og Naturstyrelsen om skovrejsning nordøst for Skanderborg, Anebjerg Statsskov” fra 2007 samt notat af 17. september 2010 indeholdende en detaljeret redegørelse for målet. Efter Forsyningssekretariatets vurdering kan omkostninger til den indberettede aktivitet anses som driftsomkostninger til opnåelse af et miljømål, forudsat at de nødvendige betingelser er opfyldt. Forsyningssekretariatet fandt ved fastsættelsen af prisloftet for 2011, 2012 og 2013, at det indsendte materiale fyldestgørende dokumenterede, at de indberettede omkostninger medgik til opnåelse af et miljømål, idet der er tale om et nyt mål, som er fastsat af Skanderborg Kommune. Forsyningssekretariatet finder på baggrund heraf ligeledes grundlag for at tildele et tillæg til prisloftet for 2014 herfor på 750.000 kr.</t>
  </si>
  <si>
    <t>Kompensation til lodsejere (BNBO)</t>
  </si>
  <si>
    <t>Målet er efter det oplyste fastsat af Skanderborg Kommune. Som dokumentation for målet har selskabet indsendt diverse BNBO-rapporter fra Skanderborg Kommune fra februar 2014. Skanderborg Kommune har i BNBO-rapporterne for fire af selskabets vandværker fastsat, at der for at sikre kildepladserne mod fremtidig forurening skal udlægges 25 meter-beskyttelseszoner rundt om boringerne. Kommunen har derfor i rapporterne vedtaget, at der inden for de udpe-gede boringsnære beskyttelsesområder (BNBO) skal indgås frivillige aftaler med lodsejere om ophør af forurenende aktiviteter. Hvis ikke det er muligt at indgå frivillige aftaler, vil kommunen udlægge BNBO ved påbud. Alle udgifter til kompensationer til lodsejere skal ifølge rapporten afholdes af selskabet.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Skanderborg Kommune.</t>
  </si>
  <si>
    <t>Skive Vand A/S (Spildevand)</t>
  </si>
  <si>
    <t>Skive Vand A/S (Vand)</t>
  </si>
  <si>
    <t>GODKENDT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200.000 kr. medgår til opnåelse af et miljømål, idet der er tale om et nyt mål, som er fastsat af staten. Det samlede tillæg for driftsomkostninger til miljø- og servicemål er derforpå 200.000 kr.</t>
  </si>
  <si>
    <t>Skovlund-Ansager Vandværk (Vand)</t>
  </si>
  <si>
    <t>Skærbæk Vandværk (Vand)</t>
  </si>
  <si>
    <t>Snejbjerg Vandværk A.m.b.a (Vand)</t>
  </si>
  <si>
    <t>Døgnvagtsordning</t>
  </si>
  <si>
    <t>Det fremgår af det indsendte, at ansøgningen angår samme forhold, som den ansøgning om døgnvagtsordning selskabet indsendte ved fastsættelsen af prisloftet for 2013 og 2014. Vurderingen af målet er derfor foretaget ud fra samme grundlag. Målet er efter det oplyste fastsat i aftale med Herning Vand A/S. Selskabet har ved fastsættelsen af prisloftet for 2014 som dokumentation for målet indsendt driftskontrakt indgået mellem selskabet og Herning Vand A/S den 23. februar 2011. Selskabet oplyste dengang, at aktiviteterne vedrører daglig overvågning af vandværket. Af kontrakten fremgår det blandt andet, at Herning Vand A/S forestår den daglige drift af selskabet inden for normal arbejdstid samt i øvrigt registrering af driftsdata, tilsyn med vandprøver, indvendig forebyggende vedligehold af maling, mindre justeringer af filtermateriale, udskiftning af defekte pumper, indvendig rengøring af vandværk mm. Idet der efter det oplyste er tale om, at selskabet har indgået aftale med Herning Vand A/S om at varetage helt almindelige driftsopgaver på selskabets vandværk, finder Forsyningssekretariatet, at der ikke er tale om særlige aktiviteter til opnåelse af hverken miljømål eller servicemål efter definitionen heraf i bekendtgørelse nr. 1048 om driftsomkostninger til gennemførelse af miljømål og servicemål. På baggrund af ovenstående er der derfor efter Forsyningssekretariatets vurdering fortsat ikke grundlag for at tildele et tillæg til prisloftet herfor, jf. bilag A, fane 9.</t>
  </si>
  <si>
    <t>Der er ifølge selskabets mail af 13. august 2014 tale om deltagelse i et vandråd i Herning. Vandrådet har ifølge vedtægterne på rådets hjemmeside til formål at være et kontaktorgan mellem de almene vandværker i Herning Kommune i forbindelse med vandforsyningsplaner m.v. Selskabet har ikke oplyst yderligere. Idet formålet med vandrådet primært er at sikre kontakt og samarbejde mellem vandværker, finder Forsyningssekretariatet, at der ikke er tale om særlige aktiviteter til opnåelse af hverken miljømål eller servicemål efter definitionen heraf i bekendtgørelse nr. 1048 om driftsomkostninger til gennemførelse af miljømål og servicemål. Der er derfor efter Forsyningssekretariatets vurdering ikke grundlag for at tildele tillæg herfor.</t>
  </si>
  <si>
    <t>Solrød Spildevand A/S (Spildevand)</t>
  </si>
  <si>
    <t>GODKENDT 2014: Målet er efter det oplyste fastsat af Solrød Kommune. Målet er en videreførelse af det tidligere ansøgte mål om klimatilpasning i forbindelse med fastsættelsen af prisloftet for 2013, som Forsyningssekretariatet afviste at give tillæg for. Som dokumentation for målet har selskabet henvist til den tidligere indsendte beslutningsprotokol fra Byrådsmøde i Solrød Kommune den 8. oktober 2012 samt indsendt erklæring af 26. august 2013 fra Solrød Kommune. Af den indsendte beslutningsprotokol fra byrådsmødet den 8. oktober 2012 fremgår, at byrådet har besluttet et serviceniveau for oversvømmelser fra regnvandssystemet på 10 år. Det fremgår af beslutningsprotokollen, at der er tale om et serviceniveau for kommunens regnvandssystem, dvs. regnvandsledninger og bynære vandløb. Denne klimatilpasning af det eksisterende regnvandssystem kan ifølge beslutningen foregå enten ved at lægge nye klimatilpassede regnvandsledninger eller lægge supplerende regnvandsledninger. Ligeledes skal der ske klimatilpasning af veje, stier og landbrugsarealer. Målet og de omfattede aktiviteter er efterfølgende blevet specificeret i Solrød Kommunes erklæring af 26. august 2013. Heraf fremgår, at Solrød Kommune har besluttet et serviceniveau for afledning af regnvand fra byen, og dermed niveauet for klimatilpasning, og at selskabet i den forbindelse skal etablere hydrauliske modeller, der viser oversvømmelser fra regnvands-  og fællessystemer. Det fremgår videre af erklæringen, at selskabet efterfølgende skal gennemføre konkrete klimatilpasningstiltag, dvs. etablere anlæg, der sikrer at serviceniveauet overholdes. I den forbindelse vil det være nødvendigt for selskabet at planlægge disse tiltag ved at bruge de hydrauliske modeller. Selskabet skal derfor justere modellerne til, så de afspejler de reelle forhold. Dette gøres ved at foretage løbende målinger, som bliver indbygget i modellerne. Kommunen har i erklæringen præciseret, at der i det indberettede mål og tilhørende aktiviteter ligger, at selskabet til brug for planlægningen af tiltag skal opdatere og justere de hydrauliske modeller til de faktiske forhold i ledningssystemet og vandløbene. Kommunen har endvidere præciseret, at selskabet ikke skal foretage klimatilpasning af vandløb el.lign., og at der med byrådets beslutning alene skal forstås, at selskabet skal inddrage vandløbenes hydraulik i modellerne.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På baggrund af den nu indsendte erklæring med præcisering af målet og de tilhørende aktiviteter er det Forsyningssekretariatets vurdering, at der er tale om særlige aktiviteter, som er fastsat med henblik på tilpasning til klimaændringer, og at disse aktiviteter ligger inden for rammerne af selskabets primære aktiviteter, jf. vandsektorlovens § 2, stk. 6, nr. 6), og § 1, stk. 4, i bekendtgørelse af lov om betalingsregler for spildevandsforsyningsselskaber (betalingsloven). På baggrund af det indberettede anser Forsyningssekretariatet det derfor for dokumenteret, at omkostningerne medgår til opnåelse af et miljømål, idet der er tale om et nyt mål, som er fastsat af Solrød Kommune. Det samlede tillæg for driftsomkostninger til miljø- og servicemål er derfor på 1.150.000 kr.</t>
  </si>
  <si>
    <t>Solrød Vandværk A.m.b.a (Vand)</t>
  </si>
  <si>
    <t xml:space="preserve">Ja </t>
  </si>
  <si>
    <t>Sorø Spildevand A/S (Spildevand)</t>
  </si>
  <si>
    <t>GODKENDT 2013: Målet er efter det oplyste fastsat af Sorø Kommune. Som dokumentation for målet har selskabet indsendt redegørende notat om målet samt uddrag af spildevandsplan 2010 – 2015 for Sorø Kommune. Under afsnittet ”Udfordringer og Strategi” side 11 i spildevandsplanen fremgår det, at ”Kloakledningerne er mange steder nedslidte og giver anledning til forstoppelser og oversvømmelser, og når det regner meget forurenes vores søer og vandløb. Derudover giver gamle nedslidte kloakledninger rotterne gode muligheder for at etablere rottereder.” Det fremgår derudover af investeringsplanen på side 46 i spildevandsplanen, at der er fastsat posten ”rottebekæmpelse i kloak”, med underposterne ”indkøb af wisecon – 100.000 kr.” og ”installation og vedligehold – finansieres over drift”. Selskabet har i det redegørende notat oplyst, at det allerede har indkøbt rottefælder, og at de budgetterede driftsomkostninger omfatter opsætning og drift af rottefælderne. Efter Forsyningssekretariatets vurdering kan omkostninger til den indberettede aktivitet anses som driftsomkostninger til opnåelse af miljø- og servicemål, forudsat at de nødvendige betingelser er opfyldt. Dette gælder dog kun i det omfang, at der er tale om meromkostninger i forhold til selskabets omkostninger ved sædvanlig rottebekæmpelse. På baggrund af det indberettede anser Forsyningssekretariatet det for dokumenteret, at omkostningerne på 250.000 kr. medgår til opnåelse af et miljø- og servicemål, idet der er tale om et nyt mål, som er fastsat af Sorø Kommune.</t>
  </si>
  <si>
    <t>Sorø Vand A/S (Vand)</t>
  </si>
  <si>
    <t>Målet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</si>
  <si>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Stenlien Vandværk A.m.b.a (Vand)</t>
  </si>
  <si>
    <t>Målet er efter det oplyste fastsat statsligt og af selskabets bestyrelse.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med henvisning til bekendtgørelsen om kvalitetssikring.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</si>
  <si>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Stenløse Vandværk</t>
  </si>
  <si>
    <t>Målet er ifølge det oplyste fastsat af selskabets bestyrelse. Som dokumentation for målet har selskabet indsendt referat af bestyrelsesmøde den 6. marts 2013.Af det indsendte fremgår det, at bestyrelsen har besluttet at forbedre servicen overfor forbrugerne ved at oprette et SMS-system, som på en effektiv måde kan informere forbrugerne om eventuelle ledningsbrud, renoveringer eller forureninger.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t>
  </si>
  <si>
    <t>Stevns Spildevand A/S (Spildevand)</t>
  </si>
  <si>
    <t>Badevandskvalitet</t>
  </si>
  <si>
    <t>GODKENDT 2013: Målet er efter det oplyste fastsat af Stevns Kommune. Som dokumentation for målet har selskabet indsendt påbud fra Stevns Kommune af 15. maj 2012. Det fremgår af det indsendte, at Stevns Kommune i forbindelse med udarbejdelse af de lovpligtige badevandsprofiler har undersøgt oplandene til en række badevandsstationer i kommunen. Af undersøgelsen kunne udledes at seks badevandsstationer er påvirket af spildevand, hvorfor der skal iværksættes overvågning af de enkelte badevandsstationer, således at forureningskilderne kan findes, og der kan iværksættes tiltag til forbedring af badevandskvaliteten. De budgetterede driftsomkostninger skal efter det oplyste medgå til overløbsregistrering ved anvendelse af online loggere.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49.200 kr. medgår til opnåelse af et miljømål, idet der er tale om et nyt mål, som er fastsat af Stevns Kommune. Det samlede tillæg for driftsomkostninger til miljø- og servicemål er derfor på 49.200 kr.</t>
  </si>
  <si>
    <t>Struer Forsyning Spildevand A/S (Spildevand)</t>
  </si>
  <si>
    <t xml:space="preserve">Målet er efter det oplyste fastsat af Struer Kommune. Som dokumentation har selskabet henvist til vedtagelsen af en rottehandlingsplan 2013-2015 i byrådets møde den 26. februar 2013. Det fremgår af rottehandlingsplanen, at selskabet skal iværksætte forsøg med brug af elektroniske rottefælder i kloaknettet med henblik på en mere forebyggende indsats frem for bekæmpelse med gift. Selskabet har ifølge indberetningen indkøbt og opsat i alt 50 rottefælder i 2013 og 2014, der er indberettet som gennemførte investeringer de pågældende år.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Efter Forsyningssekretariatets vurdering kan omkostninger til den indberettede aktivitet derfor anses som driftsomkostninger til opnåelse af et servicemål, forudsat at de nødvendige betingelser er opfyldt. Det bemærkes i denne forbindelse, at der alene kan gives tillæg for de meromkostninger til rottebekæmpelsen, der ligger udover hvad selskabet normalt har foretaget af rottebekæmpelse. Dette forudsættes at være tilfældet for de indberettede aktiviteter. Derudover skal Forsyningssekretariatet bemærke, at selskabet på sigt må antages at opnå en gevinst i form af en besparelse på vedligeholdelse og renovation af selskabets anlæg, som følge af rottebekæmpelsen. Det er således Forsyningssekretariatets vurdering, at meromkostningerne til rottebekæmpelsen på sigt skal afholdes gennem den besparelse, som selskabet opnår ved mindre vedligeholdelse og renovering. På baggrund af det indberettede anser Forsyningssekretariatet det for dokumenteret, at omkostningerne på 237.500 kr. medgår til opnåelse af et servicemål, idet der er tale om et nyt mål, som er fastsat af Struer Kommune. </t>
  </si>
  <si>
    <t>Struer Forsyning Vand A/S (Vand)</t>
  </si>
  <si>
    <t>Strømmen Vandværk</t>
  </si>
  <si>
    <t>GODKENDT 2014: Målet er efter det oplyste fastsat af selskabets bestyrelse. Som dokumentation for målet har selskabet indsendt ”Beredskabsplan for Strømmen Vandværk” underskrevet af bestyrelsen den 5. december 2012. Det fremgår af beredskabsplanen, at selskabet i tilfælde af mistanke om, at drikkevandet er forurenet eller sundhedsskadeligt og ikke kan bruges som drikkevand, informerer forbrugerne hurtigst muligt via SMS, aviser, radio, tv og højtalervogne.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 Det samlede tillæg for driftsomkostninger til miljø- og servicemål er derfor på 2.500 kr.</t>
  </si>
  <si>
    <t>Støvring Vandværk A.m.b.a (Vand)</t>
  </si>
  <si>
    <t>Sunds Vand- og Varmeværk (Vand)</t>
  </si>
  <si>
    <t>Svendborg Spildevand A/S (Spildevand)</t>
  </si>
  <si>
    <t xml:space="preserve">Svendborg Vand A/S (Vand) </t>
  </si>
  <si>
    <t>Svinninge Vandværk (Vand)</t>
  </si>
  <si>
    <t>Sydals Øst Vandforysning (Vand)</t>
  </si>
  <si>
    <t>Syddjurs Spildevand AS/ (Spildevand)</t>
  </si>
  <si>
    <t>Sønderborg Spildevandsforsyning A/S (Spildevand)</t>
  </si>
  <si>
    <t>Sønderborg Vandforsyning A/S (Vand)</t>
  </si>
  <si>
    <t>Søndersø Vandværk (Vand)</t>
  </si>
  <si>
    <t>Ekstra vandanalyser</t>
  </si>
  <si>
    <t>GODKENDT 2013: Målet er ifølge det oplyste fastsat af Nordfyns Kommune. Som dokumentation for målet har selskabet indsendt afgørelse om nyt kontrolprogram af 26. oktober 2012 fra Nordfyns Kommune samt udtalelse fra selskabet til Nordfyns Kommune i forbindelse med forslag til afgørelse. Målet går ifølge det oplyste ud på, at selskabet i medfør af kommunens afgørelse skal udtage en række yderligere vandprøver og kontroller for blandt andet fenoler, aromater og dichlorbenzamid for at afdække mulige forurenende lokaliteter.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Nordfyns Kommune.
Det samlede tillæg for driftsomkostninger til miljø- og servicemål er derfor på 32.000 kr.</t>
  </si>
  <si>
    <t>Tarup Vandværk (Vand)</t>
  </si>
  <si>
    <t>GODKENDT 2014: Målet er efter det oplyste fastsat af selskabets bestyrelse. Som dokumentation for målet har selskabet indsendt referat fra bestyrelsesmøde den 9. april 2013. Målet er endvidere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20.000 kr. medgår til opnåelse af et miljømål, idet der er tale om et nyt mål, som er fastsat af staten.</t>
  </si>
  <si>
    <t>GODKENDT 2014: Målet er efter det oplyste fastsat af selskabets bestyrelse. Som dokumentation for målet har selskabet indsendt referat fra bestyrelsesmøde den 15. juni 2010 og den 28. juni 2011 samt bestyrelsesformandens beretning for år 2010 og 2011. Det fremgår af det indsendte, at selskabet har investeret i et alarmeringssystem, som vil kunne udsende SMS-beskeder til udvalgte områder i forbindelse med lukning for vandet, måleraflæsninger, akut forurening mv.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 kr. medgår til opnåelse af et servicemål, idet der er tale om et nyt mål, som er fastsat af selskabets bestyrelse.</t>
  </si>
  <si>
    <t>Thisted Drikkevand A/S (Vand)</t>
  </si>
  <si>
    <t>Thisted Renseanlæg A/S (Spildevand</t>
  </si>
  <si>
    <t>Risteanlæg</t>
  </si>
  <si>
    <t>GODKENDT I 2011: Selskabet har indberettet budgetterede driftsudgifter i 2011 til miljø- og servicemål fastsat af Thisted Byråd på i alt 916.684 kr.
Der er vedhæftet en opstilling under bemærkninger til indberetningsskemaet, der beskriver forafvander og risteindløb i Thisted med driftsudgifter på henholdsvis 739.848 kr. og 62.460 kr., samt sandvasker og indløb industri i Hanstholm med en driftsudgift på henholdsvis 52.416 kr. og 61.960 kr.
Følgende fremgår endvidere af det vedhæftede bilag:
· Thisted, Forafvander ”Forafvanderne blev etableret for at kunne opfylde kvalitetskrav for slam der fra køres Thisted renseanlæg.”
· Hanstholm, Indløbsriste ”Indløbsristen er etableret kun på industrispildevandet, på baggrund af krav fra modtager af flotationsslammet fra Hanstholm renseanlæg.”
· Hanstholm Sandvasker ”Sandvaskeren blev etableret på Hanstholm renseanlæg for at nedbringe mængder til deponi fra kloakforsyningen.”
Forsyningssekretariatet har i udkast til afgørelse fundet, at de beskrevne aktiviteter, ikke er dokumenteret at være driftsomkostninger, der medgår til opfyldelsen af miljø- og servicemål. De er ikke baseret på et påbud fra stat eller kommune. De kan heller ikke anses for en driftsomkostning til et servicemål, som begrundet i serviceforbedringer for forbrugerne, der ligger udover de servicekrav, som normalt stilles til et vandselskab, og som bestyrelsen kan vedtage med virkning for prisloftet.
Udgifterne til etablering af de pågældende anlæg kan indregnes i prisloftet efter vandsektorlovens bestemmelser herom. Forsyningssekretariatet betragter denne aktivitet som en del af den almindelige drift for et renseanlæg.
Selskabet har anført i høringssvaret, at ”Thisted Spildevand A/S fastholder, at projektet med indløbsristene i Hanstholm blev besluttet på byrådsmødet den 1. april 2008, se vedhæftede bilag, dok. nr. 811169 og har tilført selskabet en ny driftsomkostning i henhold til den indberettede opgørelse, som det ikke havde i perioden 2003-2005, hvor anlægget blev drevet lovligt uden risteanlægget.
Vi må derfor fastholde, at den afledte driftsomkostning er et miljø og servicemål.
I perioden 2003-2005 kunne der afleveres slam, som ikke var stabiliseret.
Ikke stabiliseret slam afgiver imidlertid lugt, der kan genere naboer til slammodtageren.
Ved årsskiftet 2006/2007 blev der indgået ny kontrakt om modtagelse af slam. Heri var der vilkår om, at slammet skulle leveres stabiliseret til virksomheden - af hensyn til virksomhedens daværende miljøvilkår.
For at leve op til kravet om at aflevere stabiliseret slam, er det nødvendigt at anvende forafvanderen.
Vi må derfor fastholde, at driftsomkostningen til forafvanderen er en nødvendig driftsomkostning, der vedrører et miljøkrav, der er kommet til siden 2005.
Under eftersøgningen efter dokumentation er der fremkommet en sag, hvor Byrådet på sit møde den 22. januar 2008 har besluttet at styrke bemandingen i vandselskabet. Den afledte driftsomkostning for Thisted Spildevand AIS er på 1 mio. kroner.
Beløbet bør pristalsreguleres og indregnes som et servicemål.
Dokumentation vedhæftet, dok. nr. 1254906”
Hertil skal Forsyningssekretariatet anføre, at projektet med indløbsristene i Hanstholm er dokumenteret besluttet på byrådsmødet den 1. april 2008. Det er et nyt mål, som har tilført selskabet en driftsomkostning til et nyt miljømål, som det ikke havde i perioden 2003-2005, hvor anlægget blev drevet lovligt uden risteanlægget.
På den baggrund kan Forsyningssekretariatet tildele et tillæg til prisloftet for driftsomkostninger til miljø- og servicemål herfor på 61.960 kr.
Forsyningssekretariatet er vedrørende forafvanderen fortsat er af den opfattelse, at det ikke er dokumenteret at være en driftsomkostning, der medgår til opfyldelsen af et nyt miljømål. Aktiviteten er ikke dokumenteret at være baseret på et påbud fra stat eller kommune. Den kan heller ikke anses for driftsomkostning til et servicemål, som begrundet i serviceforbedringer for forbrugerne, der ligger udover de servicekrav, som normalt stilles til et vandselskab, og som bestyrelsen kan vedtage med virkning for prisloftet.
Der er derfor ikke noget grundlag for at tildele et tillæg til prisloftet herfor.
Forsyningssekretariatet finder det vedrørende risteindløb i Thisted og sandvasker i Hanstholm ikke dokumenteret, at aktiviteterne medgår til opfyldelsen af miljø- og servicemål. De er ikke baseret på et påbud fra stat eller kommune. De kan heller ikke anses for en driftsomkostning til servicemål, som begrundet i serviceforbedringer for forbrugerne, der ligger udover de servicekrav, som normalt stilles til et vandselskab, og som bestyrelsen kan vedtage med virkning for prisloftet.
Udgifterne til etablering af de pågældende anlæg kan indregnes i prisloftet efter vandsektorlovens bestemmelser herom. Forsyningssekretariatet betragter denne aktivitet som en del af den almindelige drift for et renseanlæg.
Der er derfor ikke noget grundlag for at tildele et tillæg til prisloftet herfor.
I høringssvaret har selskabet anmodet om at få et tillæg til prisloftet på 1 mio. kr. på baggrund af Thisted Byråds beslutning på møde den 22. januar 2008 om at styrke bemandingen i vandselskabet.
Hertil skal Forsyningssekretariatet anføre, at det ikke finder, at det fremsendte bilag dokumenterer, at det drejer sig om driftsomkostninger til opfyldelse af miljø- og servicemål. Det fremgår ikke, på hvilken måde målet forbedrer miljøet eller servicen over for selskabets kunder. Det er en forudsætning for at tildele tillæg til prisloftet for driftsomkostninger for
miljømål, at målet er nyt og at det er gennemførelsen er et krav fra stat eller kommune. Forudsætningen for at tildele tillæg til prisloftet for driftsomkostninger til servicemål er, at gennemførelsen er et krav fra kommunen eller en beslutning fra bestyrelsen.
Forsyningssekretariatet anser, at dette ikke er opfyldt, og kan ikke tildele et tillæg til prisloftet herfor.</t>
  </si>
  <si>
    <t>Thisted Spildevand Transport A/S (Spildevand)</t>
  </si>
  <si>
    <t>Tinglev Vandværk (Vand)</t>
  </si>
  <si>
    <t>Tistrup Vandværk (Vand)</t>
  </si>
  <si>
    <t>Toftlund Vandværk A.m.b.a (Vand)</t>
  </si>
  <si>
    <t>TREFOR Vand A/S (Vand)</t>
  </si>
  <si>
    <t>GODKENDT 2014: Det fremgår af de indsendte oplysninger, at omkostningerne omfatter betaling til Naturstyrelsen i forbindelse med skovrejsningsprojekter. Det oplyses videre, at der endnu ikke er indgået aftale om nogen konkrete projekter i 2014. Selskabet har indsendt Kolding Kommunes indsatsplan for Vonsild og Agtrup fra 2013 med tilhørende bilag om skovrejsning. Af indsatsplanen fremgår, at kommunen med indsatsplanen har fastlagt en række mål for, hvordan grundvandet skal beskyttes. Kommunen har i den forbindelse opstillet en række fokusområder, hvor der er fastsat mål og indsatser for opfyldelsen af de pågældende mål. Et af fokusområderne er skovrejsning. Det følger videre af indsatsplanens kapitel om mål og indsatser, at kommunen skal udpege en række zoner som skovrejsningsområder, og at de omfattede vandværker, herunder selskabet, skal afdække mulighederne for skovrejsning i disse zoner. Det er derudover angivet, at konkrete skovrejsningsprojekter skal gennemføres, og at vandværkerne, herunder selskabet, i disse tilfælde skal bidrage med den procentdel, som direkte er relateret til den grundvandsbeskyttende gevinst ved det konkrete projekt. Det følger af § 4, stk. 1, i bekendtgørelse nr. 1048 om driftsomkostninger til gennemførelse af miljømål og servicemål, at det er en betingelse for indregning af tillæg i prisloftet, at miljømålet er besluttet af enten staten eller kommunalbestyrelsen. Det følger videre af Naturstyrelsens vejledning til bekendtgørelsen, at dokumentationen skal indberettes til Forsyningssekretariatet i forbindelse med indberetning til prisloftet. På baggrund af det indberettede anser Forsyningssekretariatet det for dokumenteret, at omkostningerne på 1.300.000 kr. medgår til opnåelse af et miljømål, idet der er tale om et nyt mål, som er fastsat af Kolding Kommune og tilstrækkeligt konkretiseret.</t>
  </si>
  <si>
    <t>GODKENDT 2014: Målet er efter det oplyste endnu ikke fastsat. Selskabet oplyser, at det forventer at skulle afholde omkostninger til VVM-redegørelser i forbindelse med fornyelse af indvindingstilladelser. Der er endnu ikke oplyst at være fastsat nye indvindingstilladelser, og der er heller ikke indgået aftale herom. Forsyningssekretariatet har på baggrund heraf ikke mulighed for at vurdere det indsendte mål. Aktiviteterne vurderes dog umiddelbart at skulle foretages til gavn for miljøet, men Forsyningssekretariatet har ikke på det foreliggende grundlag mulighed for at vurdere, om betingelserne herfor i så fald ville være opfyldt. Det følger af § 4, stk. 1, i bekendtgørelse nr. 1048 om driftsomkostninger til gennemførelse af miljømål og servicemål, at det er en betingelse for indregning af tillæg i prisloftet, at miljømålet er besluttet af enten staten eller kommunalbestyrelsen. Det følger videre af Naturstyrelsens vejledning til bekendtgørelsen, at dokumentationen skal indberettes til Forsyningssekretariatet i forbindelse med indberetning til prisloftet. I udkastet til nærværende afgørelse fandtes der derfor ikke at være grundlag for at tildele et tillæg til prisloftet herfor. Selskabet har i sit høringssvar indsendt yderligere redegørelse og dokumentation for målet. Det fremgår af den indsendte beslutning fra Vejle Kommune af 4. september 2013, at selskabet for at kunne opnå en forny-else af sin indvindingstilladelse til Tørskind-Vork Vandværk skal foretage en VVM-vurdering. VVM-vurderingen skal afdække vandindvindingens eventuelle påvirkninger af miljøet og skal foretages fordi selskabets kildeplads er beliggende i et særligt værdifuldt natura 2000-område (efter miljøbeskyttelseslovens § 3) med beskyttet natur, vandløb, moser, enge m.v. Det fremgår videre af beslutningen, at Vejle Kommune og selskabet har aftalt, at selskabet i samarbejde med kommunen skal udarbejde et grundlag for det videre arbejde med en VVM-vurdering. Selskabet forventer budgetterede driftsomkostninger på 3.234.000 kr. til at udføre arbejdet med VVM-vurderingen. Omkostningerne omfatter blandt andet rådgiverydelser, tekniske undersøgelser og udlæg til over-vågningsudstyr.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finder på baggrund af det indsendte, at der er tale om særlige aktiviteter til gavn for miljøet. På baggrund af det indberettede anser Forsyningssekretariatet det for dokumenteret, at omkostningerne på 3.234.000 kr. medgår til opnåelse af et miljømål, idet der er tale om et nyt mål, som er fastsat af Vejle Kommune. Det bemærkes, at eventuelt indkøb af overvågningsudstyr skal indberettes som investeringer og ikke driftsomkostninger, idet der er tale om aktiver bestemt til vedvarende eje eller brug for selskabet.</t>
  </si>
  <si>
    <t>Behandling af indsatsplan</t>
  </si>
  <si>
    <t>GODKENDT 2014: Selskabet har oplyst, at det skal udføre tiltag i Kolding Kommunes indsatsplan. Forsyningssekretariatet har flere gange anmodet om at få oplyst, hvilke konkrete mål og aktiviteter, der er tale om. Selskabet har ikke svaret herpå. Det følger af § 4, stk. 1, i bekendtgørelse nr. 1048 om driftsomkostninger til gennemførelse af miljømål og servicemål, at det er en betingelse for indregning af tillæg i prisloftet, at miljømålet er besluttet af enten staten eller kommunalbestyrelsen. Det følger videre af Naturstyrelsens vejledning til bekendtgørelsen, at dokumentationen skal indberettes til Forsyningssekretariatet i forbindelse med indberetning til prisloftet. I udkastet til nærværende afgørelse fandtes der derfor ikke at være grundlag for at tildele et tillæg til prisloftet herfor. Selskabet har i sit høringssvar indsendt yderligere redegørelse og dokumentation for målet. Selskabet har opdelt det overordnede mål om behandling af indsatsplan i flere delmål og aktiviteter, som selskabet skal foretage på baggrund af indsatsplanen. Aktiviteterne og de tilknyttede mål gennemgås i det følgende. 1) Grundvandsbeskyttelse - dyrkningsaftaler. Det fremgår af det indsendte bilag 9A og B til Kolding Kommunes ind-satsplan for Vonsild – Agtrup fra 2013, at selskabet i medfør heraf skal opfylde et mål om forbud mod anvendelse af pesticider i områder, hvor det kan udgøre en risiko for forurening af grundvandet. For at opfylde dette mål skal selskabet udarbejde retningslinjer for dyrkningsaftaler, gennemføre lodsejerforhandlinger, indgå af frivillige aftaler for brug af både kvælstof og pesticider i arealzone 1 og 2 samt føre tilsyn med vilkår i dyrkningsaftaler. Selskabet forventer budgetterede drifts-omkostninger på 250.000 kr. hertil. Det fremgår videre af Kolding Kommunes indsatsplan for Kongsted fra 2006, at selskabet skal indgå frivillige aftaler med landmænd i områder om at friholde arealer for kvælstof og pesticider eller begrænse udbringningen mest muligt. Indsatsområderne er prioriteret i planen. Selskabet forventer budgetterede driftsomkostninger på 305.000 kr. hertil.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finder på baggrund af det indsendte, at der er tale om særlige aktiviteter til gavn for miljøet. På baggrund af det indberettede anser Forsyningssekretariatet det for dokumenteret, at omkostningerne på 555.000 kr. medgår til opnåelse af et miljømål, idet der er tale om et nyt mål, som er fastsat af Kolding Kommune. 2) Grundvandsbeskyttelse - kortlægning. Det fremgår af Kolding og Vejle Kommunes indsatsplan for Follerup-området fra 2009, at der mellem selskabet og de omfattede kommuner er indgået aftale om at gennemføre en række indsatser for at sikre beskyttelsen af grundvandsressourcerne. Ifølge indsatsplanen skal selskabet sammen med kommunerne foretage kortlægning af en række nærmere definerede forureningspunktkilder og aktiviteter hos samtlige lodsejere inden for en radius af 300 meter fra kildepladsens boringer samt indgå i dialog med grundejere om grundvandsvenlig opbevaring og håndtering af pesticider. Planen angiver specifikt, at selskabet som en del af indsatserne for Follerup Vandværk skal undersøge påvirkningen af vandbalance for indvindingsmagasinet ved etablering af ny kildeplads eller udvidelse af eksisterende kildeplads. Selskabet forventer budgetterede driftsomkostninger på 700.000 kr. til at foretage kortlægningen. Forsyningssekretariatet finder på baggrund af det indsendte, at der er tale om særlige aktiviteter til gavn for miljøet.  På baggrund af det indberettede anser Forsyningssekretariatet det for dokumenteret, at omkostningerne på 700.000 kr. medgår til opnåelse af et miljømål, idet der er tale om et nyt mål, som er fastsat af Kolding og Vejle Kommune. 3) Grundvandsbeskyttelse – overvågning af vandløb. Selskabet har indsendt Kolding Kommunes tilladelse til etablering af midlertidig måleanordning i Seest Mølleå af 27. september 2012. Det fremgår af tilladelsen, at selskabet påtænker at øge vandindvindingen til Søndre Vandværk, og at Kolding Kommune i den forbindelse har påpeget, at der bør foretages en monitering af grundvandsstanden og vandføringen i Seest Mølleå på strækningen syd for Kildeparken i Kolding, hvor kildepladsen og boringerne til Søndre Vandværk befinde sig. Moniteringen af vandføringen i Seest Mølleå ville have til formål at klarlægge, om der eventuelt ville ske en reduktion af vandføringen i åen ved en øget vanindvinding fra grundvandsmagasinerne under vandløbet. For at efterkomme ønsket om og behovet for en monitering af vandføringen fremgår det af tilladelsen, at selskabet vil etablere en midlertidig måleanordning i åen. Selskabet forventer at have budgetterede driftsomkostninger til moniteringen på i alt 890.000 kr. Omkostningerne omfatter blandt andet konsulent- og rådgivningsydelser. Forsyningssekretariatet finder på baggrund af det indsendte, at der er tale om særlige aktiviteter til gavn for miljøet. På baggrund af det indberettede anser Forsyningssekretariatet det for dokumenteret, at omkostningerne på 890.000 kr. medgår til opnåelse af et miljømål, idet der er tale om et nyt mål, som er fastsat af Kolding Kommune. 4) Grundvandsbeskyttelse – tilskud til lukning af brønde og boringer. Det fremgår af Middelfart Kommunes indsatsplan for Middelfart fra 2010, at selskabet skal gennemføre sløjfning af gamle, ubenyttede brønde og boringer i en 300 meters zone fra vandværksboringer. Dette skal ske for at sikre, at der ikke sker forurening af grundvandet. Selskabet har i mail af 24. september 2013 oplyst, at der er tale om private brønde og boringer, som dermed ikke er ejet af selskabet. Selskabet forventer budgetterede driftsomkostninger på 150.000 kr. til at foretage lukningen af brønde og boringer. Forsyningssekretariatet finder på baggrund af det indsendte, at der er tale om særlige aktiviteter til gavn for miljøet. På baggrund af det indberettede anser Forsyningssekretariatet det for dokumenteret, at omkostningerne på 150.000 kr. medgår til opnåelse af et miljømål, idet der er tale om et nyt mål, som er fastsat af Middelfart Kommune.</t>
  </si>
  <si>
    <t xml:space="preserve">GODKENDT 2014: Målet er efter det oplyste fastsat statsligt. Målet er endvidere fastsat af selskabets bestyrelse. Som dokumentation for målet har selskabet indsendt referat fra bestyrelsesmøde den 3. november 2011.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500.000 kr. medgår til opnåelse af et miljømål, idet der er tale om et nyt mål, som er fastsat af staten. </t>
  </si>
  <si>
    <t>Overvågning af vandløb</t>
  </si>
  <si>
    <t>Målet er efter det oplyste fastsat af Kolding Kommune. Som dokumentation for målet har selskabet indsendt beslutning om tilladelse til etablering af midlertidig måleanordning i Seest Mølleå af 27. september 2012 fra Kolding Kommune. Det fremgår af tilladelsen, at selskabet påtænker at øge vandindvindingen til Søndre Vandværk, og at Kolding Kommune i den forbindelse har besluttet, at der skal ske monitering af grundvandsstanden og af vandføringen i Seest Mølleå i Kolding. Moniteringen af vandføringen vil have til formål at klarlægge, om der eventuelt vil ske reduktion af vandføringen i Seest Mølleå og i givet fald, hvor meget. I den forbindelse kan moniteringen vise, hvorvidt en eventuel reduktion i vandføringen kan have betydning for de forskellige mængder af oppumpet vand fra grundvandsmagasinerne under vandløbet.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Kolding Kommune.</t>
  </si>
  <si>
    <t>Målet er efter det oplyste fastsat af selskabets bestyrelse. Som dokumentation for målet har selskabet indsendt uddrag af referat fra bestyrelsesmøde den 30. marts 2006. Selskabets bestyrelse har ifølge referatet besluttet, at der skal etableres fjernaflæsning af alle vandmålere. Fjernaflæste vandmålere vil ifølge referatet bl.a. være med til at sikre god kundeservice samt en effektiv og forretningsorienteret drift.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medgår til opnåelse af et servicemål, idet der er tale om et nyt mål, som er fastsat af selskabets bestyrelse. Det bemærkes dog, at der alene gives tillæg for meromkostningerne ved etablering af fjernaflæsning. Det skyldes, at fjernaflæsning ifølge det indsendte vil medføre omkostningsbesparelser og effektivisering. Forsyningssekretariatet lægger derfor til grund for godkendelsen, at tillægget alene omfatter meromkostningerne. Selskabet har i sit høringssvar af 22. august 2014 oplyst, at fjernaflæsningen har vist sig ikke at medføre omkostningsbesparelser og effektivisering, som det ellers var angivet i referatet fra bestyrelsesmødet. Fjernaflæsningen har således forøget de årlige driftsomkostninger til hjemtagningssystem og løbende drift og vedligeholdelse af de fjernaflæste målere. Forsyningssekretariatet bemærker hertil, at der gives tillæg for omkostningerne til fjernaflæsningssystemet, men at det alene omfatter meromkostningerne til den del af det nye aflæsningssystem, der medfører en serviceforbedring. Det betyder, at der alene gives tillæg for de omkostninger, der ligger udover, hvad selskabet afholdte af omkostninger til aflæsning af målere, før servicemålet om fjernaflæsning blev besluttet. Dette gælder generelt for alle selskaber, der får tillæg for servicemål om fjernaflæsning. Dette lægges derfor til grund for vurderingen og godkendelsen af tillægget.</t>
  </si>
  <si>
    <t>Tune Vandværk (Vand)</t>
  </si>
  <si>
    <t>Ledelsessystem/Kvalitetssikring</t>
  </si>
  <si>
    <t>GODKENDT 2014: Målet er efter det oplyste fastsat statsligt.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75.000 kr. medgår til opnåelse af et miljømål, idet der er tale om et nyt mål, som er fastsat af staten.</t>
  </si>
  <si>
    <t>GODKENDT 2014: Målet er efter det oplyste fastsat af selskabets bestyrelse. Som dokumentation for målet har selskabet indsendt referat fra bestyrelsesmøde den 11. oktober 2010. Det fremgår af referatet, at selskabet skal implementere SMS-service. Selskabet har i telefonsamtale den 22. august 2013 bekræftet, at dette skal ske som led i et servicemål, hvor forbrugerne varsles i tilfælde af brud på ledninger m.v.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75.000 kr. medgår til opnåelse af et servicemål, idet der er tale om et nyt mål, som er fastsat af selskabets bestyrelse.</t>
  </si>
  <si>
    <t>GODKENDT 2014: Målet er efter det oplyste fastsat af Greve Kommune og Naturstyrelsen. Målet er behandlet i Konkurrenceankenævnets kendelse afsagt den 17. maj 2013 (sagsnr. 2010-0023460), og der er i forbindelse med ankenævnets behandling af klagesagen for prisloftet for 2011 indsendt ”samarbejdsaftale indgået mellem I/S Vandsamarbejdet Greve, Miljøministeriet v/Skov- og Naturstyrelsen og Greve Kommune om skovrejsning” fra 2007. Forsyningssekretariatet har endvidere afholdt møde med Greve Vandværk den 26. august 2013, hvor Greve Vandværk udleverede vedtægterne for I/S Vandsamarbejdet Greve fra 2004 og eftersendte de reviderede vedtægter vedtaget den 20. marts 2013. Det fremgår af samarbejdsaftalen, at aftalen har til formål at etablere et offentligt skovrejsningsområde som en aktivitet til opnåelse af et mål om grundvandsbeskyttelse.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den nu indsendte samarbejdsaftale, at der er tale om særlige aktiviteter til gavn for miljøet. Miljømålet findes derudover at være tilstrækkeligt konkretiseret og dokumenteret, idet det fremgår af samarbejdsaftalen, at målet er fastsat af Greve Kommune og Naturstyrelsen. Det fremgår af samarbejdsaftalen, at den er indgået mellem Greve Kommune, Naturstyrelsen og I/S Vandsamarbejdet Greve. Således er det i aftalen fastsatte miljømål om grundvandsbeskyttelse fastsat over for I/S Vandsamarbejdet Greve, og dermed ikke direkte over for selskabet. På baggrund af de indsendte vedtægter for vandsamarbejdet, herunder § 6 om hæftelsesforhold, og i det der er tale om et interessentskab, hvor interessenterne hæfter personligt, principalt og solidarisk, finder Forsyningssekretariatet, at selskabet er forpligtet af det miljømål, der er fastsat for I/S Vandsamarbejdet Greve. På møde den 26. august 2013 har Forsyningssekretariatet afholdt møde med Greve Vandværk, som på vegne af begge selskaber har udtalt sig om vandsamarbejdet. Greve Vandværk har derudover redegjort for omkostningerne til vandsamarbejdet. Den budgetterede økonomi for samarbejdet medfører, at vandsamarbejdet afsætter et årligt, gennemsnitligt budgetbeløb på cirka 1.000.000 kr. til den del af skovrejsningsaktiviteterne, som vandsamarbejdet skal afholde omkostninger til. Greve Vandværk har i den forbindelse oplyst, at der på denne måde sker en form for opsparing i vandsamarbejdet, idet der i de enkelte år kan være forskel på mulighederne for konkret skovrejsning i de enkelte områder. Endvidere er den budgetterede økonomi fra 2007, hvorfor der skal tages højde for prisudvikling mv. Selskabet har i mail af 29. august 2013 oplyst, at det fremover forventer at skulle betale et bidrag til vandsamarbejdet ud fra en forventet takst på 0,50 kr. per m3 indvundet vand. Dette svarer til et årligt budgetbeløb på cirka 120.000 kr. for selskabet. Greve Vandværk har i den forbindelse oplyst, at taksten sandsynligvis vil stige, idet der i det projekterede økonomioverslag er taget udgangspunkt i en jordpris på 150.000 kr. per hektar, som er steget siden overslaget blev udarbejdet. På baggrund af det indberettede anser Forsyningssekretariatet det for dokumenteret, at omkostningerne på 120.000 kr. medgår til opnåelse af et miljømål, idet der er tale om et nyt mål, som er fastsat af Greve Kommune og Naturstyrelsen.</t>
  </si>
  <si>
    <t>Tønder Spildevand A/S (Spildevand)</t>
  </si>
  <si>
    <t>Ledelsesystem (certificering)</t>
  </si>
  <si>
    <t>GODKENDT 2014: Målet er efter det oplyste fastsat af selskabets bestyrelse. Som dokumentation herfor har selskabet indsendt en præsentation af ledelsessystemet samt referat fra bestyrelsesmødet den 3. december 2012, hvoraf beslutningen fremgår.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100.000 kr. medgår til opnåelse af et servicemål, idet der er tale om et nyt mål, som er fastsat af selskabets bestyrelse. Det samlede tillæg for driftsomkostninger til miljø- og servicemål er derfor på 100.000 kr.</t>
  </si>
  <si>
    <t>Tønder Vand A/S (Vand)</t>
  </si>
  <si>
    <t>GODKENDT 2014: Målet er efter det oplyste fastsat af selskabets bestyrelse. Målet er endvidere fastsat statsligt. Selskabet har indsendt en præsentation af ledelsessystemet. Bekendtgørelse om kvalitetssikring på almene vandforsyningsanlæg, BEK nr. 132 af 8. februar 2013, trådte i kraft den 14. februar 2013. Bekendtgørelsen fastsætter reglerne for indførelse af kvalitetssikring på almene vandforsyningsanlæg ved indførelse af en ledelsesmæssig ramme, der sikrer systematiske arbejdsrutiner med henblik på at forebygge forurening af drikkevandet. Som følge af bekendtgørelsens ikrafttræden har Naturstyrelsen udtalt, at kvalitetssikring, der vedrører opfyldelsen af kravene i bekendtgørelsen, nu anses for at være et statsligt fastsat miljømål. Dette er endvidere i overensstemmelse med § 2 i bekendtgørelsen om driftsomkostninger til gennemførelse af miljømål og servicemål, der definerer miljømål som mål, der opnås ved at gennemføre særlige aktiviteter til gavn for sundhed og miljø. Forsyningssekretariatet antager, at det indberettede ledelsessystem ligger inden for bekendtgørelsens rammer, hvorfor målet er dokumenteret med henvisning til bekendtgørelsen om kvalitetssikring.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300.000 kr. medgår til opnåelse af et miljømål, idet der er tale om et nyt mål, som er fastsat af staten. Det samlede tillæg for driftsomkostninger til miljø- og servicemål er derfor på 300.000 kr.</t>
  </si>
  <si>
    <t>Tårnby Forsyning Spildevand A/S (Spildevand)</t>
  </si>
  <si>
    <t>Luftrensning på renseanlæg</t>
  </si>
  <si>
    <t>GODKENDT 2013: Målet er efter det oplyste fastsat af Tårnby Kommune. Som dokumentation for målet har selskabet indsendt spildevandsplan 2010-2018 for Tårnby Kommune samt aftale om afholdelse af omkostninger vedrørende miljø- og servicemål i Tårnby Kommunes spildevandsplan 2010-2018 underskrevet af selskabet og Tårnby Kommune den 10. april 2012. Det fremgår af det indsendte, at selskabet på grund af lugtgener har fået pålæg om at ombygge Tårnby Renseanlæg, således at der etableres et kompaktanlæg, som skal medvirke til at begrænse lugtgenerne. Selskabet har i e-mail af 10. september 2012 oplyst, at anlægget er ved at være færdigetableret.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500.000 kr. medgår til opnåelse af et servicemål, idet der er tale om et nyt mål, som er fastsat af Tårnby Kommune.</t>
  </si>
  <si>
    <t>Sporstofundersøgelser</t>
  </si>
  <si>
    <t>GODKENDT 2013: Målet er efter det oplyste fastsat af Tårnby Kommune. Som dokumentation for målet har selskabet indsendt spildevandsplan 2010-2018 for Tårnby Kommune samt aftale om afholdelse af omkostninger vedrørende miljø- og servicemål i Tårnby Kommunes spildevandsplan 2010-2018 underskrevet af selskabet og Tårnby Kommune den 10. april 2012. Det fremgår af det indsendte, at selskabet ifølge spildevandsplanen og aftalen indgået med Tårnby Kommune skal opspore og udbedre fejlkoblinger i ledningsnettet. De indberettede aktiviteter er efter det oplyste identiske med dem, som selskabet ansøgte om tillæg for ved fastsættelsen af prisloftet for 2011 og 2012. Forsyningssekretariatet vurderer, ligesom ved fastsættelsen af prisloftet for 2011 og 2012, at opsporing og udbedring af fejlkoblinger i ledningsnettet er en del af selskabets almindelige drift. De indberettede aktiviteter kan derfor ikke berettige til et tillæg for driftsomkostninger til miljø- og servicemål, idet de efter det oplyste hverken varetager miljøforbedrende hensyn eller forbedrer den service eller det serviceniveau, som kunden oplever fra selskabet i sin egenskab af aftager at selskabets tjenester eller produkter ud over den gældende standard på området. På baggrund af ovenstående afviste Forsyningssekretariatet ved afgørelsen af prisloftet for 2011 og 2012 at give tillæg for målet. Det forhold, at selskabet og Tårnby Kommune den 10. april 2012 har indgået aftale om afholdelse af omkostninger vedrørende miljø- og servicemål i spildevandsplanen, ændrer ikke på sekretariatets vurdering, idet det forsat ikke fremgår, hvorledes aktiviteterne varetager miljøforbedrende hensyn eller forbedrer den service eller det serviceniveau, som kunden oplever fra selskabet i sin egenskab af aftager at selskabets tjenester eller produkter, ud over den gældende standard på området. Selskabet har i høringssvar af 30. oktober 2012 anført, at det er uforstående over for Forsyningssekretariatets afvisning af at give tillæg for målet og har herunder anmodet om at få oplyst, hvilken hjemmel sekretariatet har til at foretage teknisk faglige vurderinger af eksempelvis den indgåede aftale med kommunen. Endvidere har selskabet anmodet om at få oplyst, hvorfor det pågældende projekt vurderes at være en almindelig driftsopgave for selskabet. Forsyningssekretariatet skal ifølge prisloftbekendtgørelsens § 5, stk. 1, indregne forventede driftsomkostninger til miljø- og servicemål i prisloftet. Ved denne indregning skal der ske en vurdering af, om betingelserne for tildeling af tillæg er opfyldt. I denne forbindelse skal det blandt andet vurderes, om de indberettede driftsomkostninger kan klassificeres som driftsomkostninger til et miljø- eller servicemål eller om de hører til et selskabs almindelige driftsomkostninger. Ved behandlingen af de indberettede mål og aktiviteter skal der foretages en vurdering af, om dokumentationskravet er opfyldt, hvilket indebærer en vurdering af indholdet af den indsendte dokumentation, som i dette tilfælde er aftalen mellem selskabet og kommunen. Forsyningssekretariatet bemærker hertil, at miljø- og servicemål vedrører aktiviteter, der går ud over selskabernes normale driftsopgaver. Forsyningssekretariatet lægger til grund, at der skal være tale om særlige aktiviteter, som udgør rammevilkår for udførslen af selskabernes primære aktiviteter og dermed ikke omfatter selskabernes almindelige hovedaktivitet. De indberettede aktiviteter går ud på, at selskabet vil opspore og udbedre fejlkoblinger og ulovlige tilslutninger i ledningsnettet. Selskabet angiver som begrundelse for, at der tale om miljø- og servicemål, at aktiviteterne er en klar serviceforbedring, idet det pågældende område er spildevandskloakeret, hvorfor der ikke burde være regnvand og drænvand i kloakledningerne. Selskabet anfører, at de indberettede aktiviteter bevirker, at flere borgere undgår spildevand i deres haver, og at aktiviteterne er en klar forbedring i forhold til miljø og sundhed. Forsyningssekretariatet skal hertil anføre, at det anser opsporing og udbedring af fejlkoblinger og ulovlige tilslutninger i ledningsnettet for at være en nødvendig forudsætning for opfyldelse af et spildevandsselskabs forpligtelse til at transportere, behandle og aflede spildevand mod betaling, jf. prisloftbekendtgørelsen § 1, stk. 2. Tilstandskontrol og afhjælpning af fejl i ledningsnettet anses således for at være en del af de almindelige vedligeholdelsesopgaver, som et spildevandsselskab skal udføre for at sikre opretholdelsen af forsyningssikkerheden og forpligtelsen i medfør af bekendtgørelsens § 1, stk. 2, samt opretholdelsen af en stabil drift af dets primære aktiviteter. Det bemærkes desuden, at spildevandsselskaberne ifølge miljøbeskyttelsesloven og de generelle udlederkrav for spildevandsselskaber altid er forpligtede til at sikre, at afledning af spildevand sker på miljømæssig forsvarlig vis. Med hensyn til de ulovlige tilslutninger bemærker Forsyningssekretariatet, at der eventuelt kunne være grundlag for fremsættelse af erstatningskrav mod de husejere, som har foretaget de ulovlige tilslutninger. Dette spørgsmål falder dog uden for Forsyningssekretariatets kompetencer. Forsyningssekretariatet fastholder på baggrund af ovenstående, at de indberettede aktiviteter hører til selskabets almindelige drift, og ikke kan karakteriseres som driftsomkostninger til miljø- og servicemål. Afvisningen af at give tillæg for det indberettede mål fastholdes derfor. Forsyningssekretariatet henviser i øvrigt til, at regeringen og KL den 10. juni 2012 indgik aftale om kommunernes økonomi for 2013, hvori det er besluttet, at investeringsniveauet i klimatilpasning skal løftes. På baggrund heraf forventes det, at der senere i år vil blive vedtaget lovgivning, hvorefter spildevandsselskaber kan understøtte nye kommunale investeringer, som har til formål at styrke afledning og håndtering af regnvand. Der vil formentlig ske en udvidelse af de aktiviteter, som spildevandsselskaberne kan takstfinansiere. Sigtet er, at reglerne vil få virkning for prislofterne for 2013.Der vil senere blive udsendt supplerende information om udmøntningen af de nærmere vilkår og rammer for klimatilpasningsindsatsen, herunder om hvorledes selskaberne skal forholde sig, såfremt de nye regler medfører et behov for at genoptage prislofterne for 2013.</t>
  </si>
  <si>
    <t>Sparebassiner på renseanlægget</t>
  </si>
  <si>
    <t>Målet er ifølge det oplyste fastsat af selskabets bestyrelse. Som dokumentation for målet har selskabet indsendt notat af den 1. november 2013, rapport vedrørende de hydrauliske beregninger samt beslutning fra selskabets bestyrelse af 31. oktober 2013. Af det indsendte fremgår det, at selskabet i 2013 og 2014 har etableret nogle nye sparebassiner på renseanlægget med et volumen på 4000 m3. Denne volumenudvidelse skal sikre færre kælderoversvømmelser i om-rådet omkring Søvænget.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Efter Forsyningssekretariatets vurdering kan omkostninger til den indberettede aktivitet anses som driftsomkostninger til opnåelse af et servicemål, idet etableringen af bassinerne, og derved driften, skal sikre borgerne mod oversvømmelser i huse og kældre.På baggrund af det indberettede anser Forsyningssekretariatet det for dokumenteret, at omkostningerne medgår til opnåelse af et servicemål, idet der er tale om et nyt mål, som er fastsat af selskabets bestyrelse.</t>
  </si>
  <si>
    <t>Tårnby Forsyning Vand A/S (Vand)</t>
  </si>
  <si>
    <t>Blødgøring af drikkevand</t>
  </si>
  <si>
    <t xml:space="preserve">GODKENDT 2014: Målet er efter det oplyste fastsat af Tårnby Kommune. Som dokumentation for målet har selskabet indsendt påbud fra Tårnby Kommune, Teknisk Forvaltning af 5. november 2012 samt brev af 21. januar 2013 indeholdende beslutning fra selskabets bestyrelse. Det fremgår af det indsendte, at Kommunalbestyrelsen den 25. september 2012 har pålagt selskabet at udarbejde en konkret plan for hel eller delvis blødgøring af drikkevandet inden for en periode på 5 år. Planen skal indeholde en samlet vurdering af, hvilken metode, der skal anvendes til blødgøring af vandet, og hvilket niveau, det skal blødgøres til. Selska-bet skal på baggrund heraf udarbejde en konkret plan for etablering af blødgøringsanlæg.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615.000 kr. medgår til opnåelse af et servicemål, idet der er tale om et nyt mål, som er fastsat af Tårnby Kommune. </t>
  </si>
  <si>
    <t>Tårs Vandværk A.m.b.a (Vand)</t>
  </si>
  <si>
    <t>Udsholt Vandværk A.m.b.a (Vand)</t>
  </si>
  <si>
    <t>Kvalitetssikring (driftsleder- og hygiejnekursus)</t>
  </si>
  <si>
    <t>Målet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den indberettede kursusaktivitet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</si>
  <si>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Ulfborg Vandværk (Vand)</t>
  </si>
  <si>
    <t>Ulsted-Ålebæk A.m.b.a (Vand)</t>
  </si>
  <si>
    <t>GODKENDT 2014: Af den indsendte vandforsyningsplan fremgår, at Ålborg Kommune har vedtaget en målsætning om at levere drikkevand baseret på rent og urenset grundvand til alle borgere. Dette mener kommunen gøres bedst ved, at vandværkerne samarbejder omkring grundvandsbeskyttelse. Ålborg Kommune har derfor i vandforsyningsplanen fastsat et miljømål om grundvandsbeskyttelse ved deltagelse i et grundvandssamarbejde. Selskabet skal ifølge vandforsyningsplanen deltage i samarbejde om grundvandsbeskyttelse OSD 17 Hals. Dette samarbejde skal udføre grundvandsbeskyttelse i overensstemmelse med indsatsplanen for Hals-området. Selskabet har tidligere indsendt vedtægter for grundvandssamarbejdet. Heraf fremgår, at målet med samarbejdet er at sikre, at drikkevandsfor-syningen i OSD 17-området fortsat kan ske på grundlag af uforurenet grundvand. Af vedtægterne fremgår videre, at formålet med samarbejdet er at realisere ”Indsatsplan for Grundvandsbeskyttelse, Område med Særlig Drikkevandsinteresse nr. 17”, ligesom det fremgår, hvilke arbejdsopgaver de omfattede vandværker skal udføre.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Forsyningssekretariatet vurderer på baggrund af det indsendte, at selskabets deltagelse i grundvandssamarbejdet er en særlig aktivitet til gavn for miljøet. Selskabet har i telefonsamtale den 9. oktober 2013 oplyst, at det forventer budgetterede driftsomkostninger på i alt 744.000 kr. i 2014 til opfyldelse af målet. Omkostningerne vil efter det oplyste omfatte betaling for deltagelse i grundvandssamarbejdet. På baggrund af det indberettede anser Forsyningssekretariatet det for dokumenteret, at omkostningerne på medgår til opnåelse af et miljømål, idet der er tale om et nyt mål, som er fastsat af Ålborg Kommune.</t>
  </si>
  <si>
    <t>Vallensbæk Kloakforsyning A/S (Spildevand)</t>
  </si>
  <si>
    <t>Beredskabsplan</t>
  </si>
  <si>
    <t>GODKENDT 2014: Målet er efter det oplyste fastsat af selskabets bestyrelse. Som dokumentation har selskabet indsendt reterat af bestyrelsesmødet den 9. april 2013, samt et notat udarbejdet af NIRAS. Det fremgår af det indsendte materiale, at Brøndby Kloakforsyning og Vallensbæk Kloakforsyning, som led i kommunens spildevandsplan, vil indgå et Beredskabssamarbejde. Samarbejdet skal modvirke, at kraftige regnhændelser eller driftsudfald forårsager opstuvning og oversvømmelser. Beredskabsplanen består af en overordnet plan for ekstremregn og oversvømmelser, samt af en detailplan for prioriterede risikoområder.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450.000 kr. medgår til opnåelse af et servicemål, idet der er tale om et nyt mål, som er fastsat af selskabets bestyrelse.</t>
  </si>
  <si>
    <t>Vamdrup Vandværk (Vand)</t>
  </si>
  <si>
    <t>Vand Ballerup A/S (Vand)</t>
  </si>
  <si>
    <t>DDS/bactiquant</t>
  </si>
  <si>
    <t>GODKENDT 2013: Målet er efter det oplyste fastsat af selskabets bestyrelse. Som dokumentation for målet har selskabet indsendt notat om implementering af Dokumenteret Drikkevandssikkerhed af 13. april 2012, der indeholder en redegørelse for målet. Notatet indeholder et uddrag af referat fra bestyrelsesmøde den 22. marts 2012, hvor beslutningen om implementering af Dokumenteret Drikkevandssikkerhed fremgår.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250.000 kr. medgår til opnåelse af et servicemål, idet der er tale om et nyt mål, som er fastsat af selskabets bestyrelse.</t>
  </si>
  <si>
    <t>Supplerende vandprøver</t>
  </si>
  <si>
    <t>GODKENDT 2013: Målet er efter det oplyste fastsat af selskabets bestyrelse. Som dokumentation for målet har selskabet indsendt notat om lovpligtig vandkvalitetskontrol af 13. april 2012. Notatet indeholder et uddrag af referat fra bestyrelsesmøde den 22. marts 2012, hvor beslutningen om indføre målet fremgår. Det fremgår af det indsendte, at selskabets bestyrelse har besluttet at pålægge selskabet at øge kontrollen af vandkvaliteten udover mindstekravene i tilsynsbekendtgørelsen, med det formål at øge sikkerheden for, at der ikke distribueres forurenet vand til forbrugerne. Selskabet skal derfor udtage 3 x 34 vandprøver om året mod tidligere 1 x 34 vandprøver. Vandprøverne er fordelt på 15 prøvesteder og skal efter det oplyste udtages til undersøgelse for mikrobiologi med akkrediteret prøvetagning og undersøgelsesmetode.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50.000 kr. medgår til opnåelse af et servicemål, idet der er tale om et nyt mål, som er fastsat af selskabets bestyrelse.</t>
  </si>
  <si>
    <t>Vandcenter Djurs A.m.b.a (Vand)</t>
  </si>
  <si>
    <t>Drift af vandforsyning på Anholdt</t>
  </si>
  <si>
    <t>Selskabet har i indberetningen til prisloftet for 2015 redegjort for meromkostningerne i forbindelse med at drive vandforsyning på Anholt. Meromkostningerne udgør ifølge selskabet 243.069,14 kr. Forsyningssekretariatet lægger til grund, at der er tale om samme særlige forhold som blev godkendt i forbindelse prisloftet for 2014. Det er derfor Forsyningssekretariatets vurdering, at forholdet fortsat er særligt, og at selskabets netvolumenmål skal forøges med 243.069,14 kr.</t>
  </si>
  <si>
    <t>Selskabet har ansøgt om at få omkostningerne til forsyningssikkerhed godkendt som miljø- og servicemål. I mail af 14. juli 2014 har selskabet. ligeledes ansøgt om, at få behandlet omkostningerne som særligt forhold. Der henvises til afsnittet om miljø- og servicemål for en uddybning af selskabets ansøgning. Forsyningssekretariatet bemærker indledningsvis, at forsyningssikkerhed er en normal del af at drive en vandforsyning. Forsyningssekretariatet vurderer, at selskabet bliver kompenseret for at leve op til forsyningssikkerhed gennem costdriverne boringer, vandværker, rentvandsledninger og trykforøgerstationer. Den vandmængde, selskabet pumper op og behandler, kompenseres selskabet for gennem costdriverne boringer og vandværker. Som følge af at drive 4 vandværker fremfor 3, har selskabet længere rentvandsledninger og flere trykforøgerstationer – alt andet lige. Derfor kompenseres selskabet for dette forhold gennem costdriverne rentvandsledninger og trykforøgerstationer. Forsyningssekretariatet vurderer på baggrund af ovenstående, at benchmarkingmodellen tager tilstrækkelig højde for selskabets aktiviteter, som følge af at leve op til forsyningssikkerhed, og at forholdet derfor ikke er særligt.</t>
  </si>
  <si>
    <t>Vandcenter Syd A/S (Spildevand)</t>
  </si>
  <si>
    <t>Ansvarlighedsrapport</t>
  </si>
  <si>
    <t>Målet er efter det oplyste fastsat af selskabets bestyrelse. Som dokumentation har selskabet fremsendt en række fakturaer m.v.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Af bekendtgørelsens § 2, stk. 2, fremgår videre, at de særlige aktiviteter, som er nævnt i stk. 1, skal være udført i forbindelse med håndtering af drikkevand eller spildevand. Efter Forsyningssekretariatets vurdering kan udarbejdelsen af en CSR-rapport ikke betragtes som en særlig aktivitet til gavn for sundhed eller miljø. Dette er begrundet i, at årsregnskabslovens krav om udarbejdelse af en CSR-rapport alene indeholder en pligt til at redegøre for selskabets samfundsansvar og dermed ikke forpligter selskabet til at igangsætte konkrete miljømål. Der består således efter Forsyningssekretariatets vurdering ikke et egentligt konkret miljømål i den rene udarbejdelse af en CSR-rapport. Dette understøttes af formuleringen af bestemmelsen i årsregnskabslovens § 99 a, hvoraf det følger, at: ”Ved virksomheders samfundsansvar forstås, at virksom-heder frivilligt integrerer hensyn til blandt andet menneskerettigheder, sociale forhold, miljø- og klimamæssige forhold samt bekæmpelse af korruption i deres forretningsstrategi og forretningsaktiviteter. Har virksomheden ikke politikker for samfundsansvar, skal dette oplyses i ledelsesberetningen.” Ej heller vurderer Forsyningssekretariatet, at der kunne være tale om en særlig aktivitet, der giver en udvidet service for den enkelte forbruger eller en samfundsmæssig gevinst, jf. § 3, stk. 1, i bekendtgørelsen om driftsomkostninger til gennemførelse af miljømål og servicemål. Endelig er det Forsyningssekretariatets vurdering, at udarbejdelse af en CSR-rapport ikke kan anses som en særlig aktivitet, der er udført i forbindelse med selskabets håndtering af drikkevand eller spildevand. Udarbejdelsen af CSR-rapporten sker således ikke i forbindelse med håndteringen af drikkevand eller spildevand, men angår alene en generel redegørelse for selskabets samfundsansvar. Samlet er det derfor Forsyningssekretariatets vurdering, at udarbejdelse af en CSR-rapport ikke kan anses som et miljømål eller servicemål. Hertil skal Forsyningssekretariatet henvise til bekendtgørelsens § 7, hvoraf det fremgår, at selskabet skal dokumentere, at der er tale om et mål, som er defineret i § 2 eller § 3. Endvidere henvises til Konkurrenceankenævnet i kendelse afsagt den 26. september 2011 i sag nr. 2010-0023463 (Vandcenter Syd), hvor Konkurrenceankenævnet stadfæstede Forsyningssekretariatets afvisning af at tildele tillæg for omkostninger til udarbejdelse af CSR-rapport. Selskabet har i sit høringssvar oplyst, at selskabet ved en fejl har indberettet selskabets ansvarlighedsrapport som et miljø- og servicemål. Der burde i henhold til selskabets prisloft for 2014 have været indberettet driftsomkostninger til selskabets ledelsessystem. På baggrund heraf har Forsyningssekretariatet ændret og godkendt selskabets indberetning, idet der tidligere er givet tillæg herfor.</t>
  </si>
  <si>
    <t>Vandcenter Syd A/S (Vand)</t>
  </si>
  <si>
    <t>Målene er ifølge det oplyste fastsat af Fyns Amt og selskabets bestyrelse. Forsyningssekretariatet fandt ved fastsættelsen af prisloftet for 2011, at det indsendte materiale fyldestgørende dokumenterede, at de indberettede driftsomkostninger medgik til opnåelse af nye servicemål og miljømål.Forsyningssekretariatet finder på baggrund heraf ligeledes grundlag for at tildele et tillæg til prisloftet for 2015 herfor.</t>
  </si>
  <si>
    <t>Målet er efter det oplyste fastsat af selskabets bestyrelse. Som dokumentation har selskabet fremsendt en række fakturaer mv. Det fremgår af § 3, stk. 1, i bekendtgørelse nr. 1048 om driftsomkostninger til gennemførelse af miljømål og servicemål, at servicemål er mål, som opnås ved at gennemføre særlige aktiviteter, der giver en udvidet service for den enkelte forbruger eller en samfundsmæssig gevinst.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Af bekendtgørelsens § 2, stk. 2, fremgår videre, at de særlige aktiviteter, som er nævnt i stk. 1, skal være udført i forbindelse med håndtering af drikkevand eller spildevand. Efter Forsyningssekretariatets vurdering kan udarbejdelsen af en CSR-rapport ikke betragtes som en særlig aktivitet til gavn for sundhed eller miljø. Dette er begrundet i, at årsregnskabslovens krav om udarbejdelse af en CSR-rapport alene indeholder en pligt til at redegøre for selskabets samfundsansvar og dermed ikke forpligter selskabet til at igangsætte konkrete miljømål. Der består således efter Forsyningssekretariatets vurdering ikke et egentligt konkret miljømål i den rene udarbejdelse af en CSR-rapport. Dette understøttes af formuleringen af bestemmelsen i årsregnskabslovens § 99 a, hvoraf det følger, at: ”Ved virksomheders samfundsansvar forstås, at virksomheder frivilligt integrerer hensyn til blandt andet menneskerettigheder, sociale forhold, miljø- og klimamæssige forhold samt bekæmpelse af korruption i deres forretningsstrategi og forretningsaktiviteter. Har virksomheden ikke politikker for samfundsansvar, skal dette oplyses i ledelsesberetningen.” Ej heller vurderer Forsyningssekretariatet, at der kunne være tale om en særlig aktivitet, der giver en udvidet service for den enkelte forbruger eller en samfundsmæssig gevinst, jf. § 3, stk. 1, i bekendtgørelsen om driftsomkostninger til gennemførelse af miljømål og servicemål. Endelig er det Forsyningssekretariatets vurdering, at udarbejdelse af en CSR-rapport ikke kan anses som en særlig aktivitet, der er udført i for-bindelse med selskabets håndtering af drikkevand eller spildevand. Udarbejdelsen af CSR-rapporten sker således ikke i forbindelse med håndteringen af drikkevand eller spildevand, men angår alene en generel redegørelse for selskabets samfundsansvar. Samlet er det derfor Forsyningssekretariatets vurdering, at udarbejdelse af en CSR-rapport ikke kan anses som et miljømål eller servicemål. Hertil skal Forsyningssekretariatet henvise til bekendtgørelsens § 7, hvoraf det fremgår, at selskabet skal dokumentere, at der er tale om et mål, som er defineret i § 2 eller § 3. Endvidere henvises til Konkurrenceankenævnet i kendelse afsagt den 26. september 2011 i sag nr. 2010-0023463 (Vandcenter Syd), hvor Konkurrenceankenævnet stadfæstede Forsyningssekretariatets afvisning af at tildele tillæg for omkostninger til udarbejdelse af CSR-rapport. Selskabet har i sit høringssvar oplyst, at selskabet ved en fejl har indberettet selskabets ansvarlighedsrapport som et miljø- og servicemål. Der burde i henhold til selskabets prisloft for 2014 have været indberettet driftsomkostninger til selskabets ledelsessystem. På baggrund heraf har Forsyningssekretariatet ændret og godkendt selskabets indberetning, idet der tidligere er givet tillæg herfor.</t>
  </si>
  <si>
    <t>Vandforsyningen Brovst og Omegn (Vand)</t>
  </si>
  <si>
    <t>Vandforsyningen Østlolland A.m.b.a (Vand)</t>
  </si>
  <si>
    <t>Vandfællesskabet Nordvestsjælland A.m.b.a (Vand)</t>
  </si>
  <si>
    <t>Vandværket Lyngen (Vand)</t>
  </si>
  <si>
    <t>Varde Vandforsyning A/S (Vand)</t>
  </si>
  <si>
    <t>Drikkevandsbeskyttelse</t>
  </si>
  <si>
    <t>GODKENDT 2014: Målet er efter det oplyste fastsat af selskabets bestyrelse. Som dokumentation for målet har selskabet indsendt referat fra formandsmøde den 16. april 2013 samt referat fra bestyrelsesmøde den 23. april 2013. Selskabet oplyser, at der er tale om miljø- og servicekrav om bedre oplysning omkring vandforbrug og et bedre miljø samt bedre beskyttelse af selskabets kildefelter. Selskabet skal hvert år på den internationale Vandets Dag den 22. marts arbejde for disse mål og sætte fokus på drikkevandet. Af referatet fra formandsmødet fremgår, at selskabet har en vision om at holdningspåvirke, således at miljøet sikres, og der samtidig spares på energien og råstofferne.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Det følger af § 4, stk. 1, i bekendtgørelse nr. 1048 om driftsomkostninger til gennemførelse af miljømål og servicemål, at det er en betingelse for indregning af tillæg i prisloftet, at miljømålet er besluttet af enten staten eller kommunalbestyrelsen. Idet målet efter det oplyste er fastsat af selskabets bestyrelse, er dokumentationskravet i § 4, stk. 1, ikke opfyldt, hvorfor der ikke kan gives tillæg for driftsomkostningerne som et miljømål.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Ifølge det indsendte er det primære formål med de indberettede aktiviteter at sætte fokus på brug af drikkevandsressourcerne for at der kan spares på energien og råstofferne, og at belastningen af miljøet reduceres. Forsyningssekretariatet finder på baggrund af det indsendte, at der er tale om aktiviteter, der giver en samfundsmæssig gevinst på samme vis som vandbesparende tiltag. Forsyningssekretariatet finder derfor dokumenteret, at omkostningerne på medgår til opnåelse af et servicemål, idet der er tale om et nyt mål, som er fastsat af selskabets bestyrelse. Det samlede tillæg for driftsomkostninger til miljø- og servicemål er derfor på 45.000 kr.</t>
  </si>
  <si>
    <t>Vejen Rensningsanlæg A/S (Spildevand)</t>
  </si>
  <si>
    <t>Ledelsessystem (certificering)</t>
  </si>
  <si>
    <t>GODKENDT 2014: Målet er efter det oplyste fastsat af selskabets bestyrelse. Som dokumentation for målet har selskabet indsendt referat fra bestyrelsesmøde den 22. februar 2013 samt virksomhedsplan 2013-2014. Af det indsendte referat fremgår, at bestyrelsen har godkendt selskabets virksomhedsplan 2013-2014, ifølge hvilken selskabet påtænker at implementere et integreret ledelsessystem og blive certificeret herefter. Selskabet har i mail af 13. august 2013 oplyst, at selskabet ønsker ISO-certificering inden for miljøledelse (14001), energiledelse (50001) og arbejdsmiljøledelse (OHSAS 18001).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På baggrund af det indberettede anser Forsyningssekretariatet det for dokumenteret, at omkostningerne på 200.000 kr. medgår til opnåelse af et servicemål, idet der er tale om et nyt mål, som er fastsat af selskabets bestyrelse.</t>
  </si>
  <si>
    <t>Energieffektivisering</t>
  </si>
  <si>
    <t>GODKENDT 2014: Målet er efter det oplyste fastsat af selskabets bestyrelse. Som dokumentation for målet har selskabet indsendt referat fra bestyrelsesmøde den 23. april 2013. Selskabet har endvidere indsendt en beskrivelse af målet i mail af 25. juli 2013. Det fremgår af referatet, at selskabet har nedsat en projektgruppe, som har til formål at finde og gennemføre tiltag, der giver en besparelse på 20 procent på energiforbruget. Forsyningssekretariatet har bedt selskabet om at oplyse, hvori miljø- eller servicemålet ved de omfattede aktiviteter består. Selskabet har i mail af 25. juli 2013 forklaret, at energieffektiviseringen vil medføre en reduktion af belastningen af miljøet. Selskabet har videre i telefonsamtale den 30. juli 2013 oplyst, at der er tale om et miljømål, idet formålet er at nedbringe energiforbruget for at reducere belastningen af miljøet.
Af bekendtgørelse nr. 1048 om driftsomkostninger til gennemførelse af miljømål og servicemål fremgår af § 3, stk. 1, at miljømål er mål, som opnås ved at gennemføre særlig aktiviteter til gavn for sundhed og miljø, herunder mål fastsat med henblik på tilpasning til klimaændringer. Forsyningssekretariatet finder, at de indberettede aktiviteter hovedsageligt er udtryk for en almindelig effektivisering af energiforbruget med en besparelse til følge for selskabet. Aktiviteterne ville dog eventuelt kunne anses for at medgå til opfyldelsen af et miljømål, i det omfang omkostningerne til aktiviteternes gavnlige påvirkning af miljøet overstiger den besparelse, som selskabet får i medfør af energieffektiviseringen. Imidlertid fremgår det af bekendtgørelsens § 4, stk. 1, at et miljømål skal være besluttet af enten staten eller kommunalbestyrelsen, før det kan indregnes i prisloftet. Selskabet har alene indsendt dokumentation for, at målet er besluttet af selskabets bestyrelse gennem vedtagelse af virksomhedsplanen. Selskabet har i mail af 12. og 13. august 2013 indsendt Vejen Kommunes klimastrategi fra januar 2012, hvoraf det fremgår, at kommunen ønsker at energioptimere de kommunale bygninger. Strategien er lavet for Vejen Kommune som virksomhed. Selskabet har derudover indsendt ejerstrategi for selskabet fra september 2012. Af punkt 6 i ejerstrategien fremgår, at Vejen Kommune ønsker selskabets energiforbrug effektiviseret. Af ejerstrategien følger, at selskabet skal udarbejde retningslinjer, der lever op til rammerne i ejerstrategien. Ifølge de indsendte retningslinjer til implementering af målet om energieffektivisering i ejerstrategien vil selskabet tage afsæt i Vejen Kommunes klimastrategi og dermed arbejde målrettet med at reducere CO2-udledningen med 20 procent. Målsætningen er at gennemføre reduktionen over en fireårig periode. Forsyningssekretariatet finder på baggrund af det indsendte, at der er tale om særlige aktiviteter til gavn for miljøet. Forsyningssekretariatet bemærker derudover, at selskaselskabet på sigt må antages at opnå en gevinst i form af en besparelse på energiforbruget. Det er således Forsyningssekretariatets vurdering, at meromkostningerne til energioptimeringen på sigt skal afholdes gennem den besparelse, som selskabet opnår ved et lavere energiforbrug. På baggrund af det indberettede anser Forsyningssekretariatet det for dokumenteret, at omkostningerne på 100.000 kr. medgår til opnåelse af et miljømål, idet der er tale om et nyt mål, som er fastsat af Vejen Kommune.</t>
  </si>
  <si>
    <t>Vejen Vand A/S (Vand)</t>
  </si>
  <si>
    <t>Vandbesparelse/lækagesøgning</t>
  </si>
  <si>
    <t>GODKENDT 2014: Målet er efter det oplyste fastsat af selskabets bestyrelse. Som dokumentation for målet har selskabet indsendt referat fra bestyrelsesmøde den 23. april 2013. Af referatet fremgår, at der er igangsat et projekt om reduktion af vandspild. Vandspildet ønskes reduceret til under 10 procent senest ved udgangen af 2015. Selskabet vil derfor foretage lækagesøgning. Selskabet oplyser, at det tidligere har foretaget lækagesøgning i perioden 2001 – 2002. Selskabet har i mail af 25. juli 2013 oplyst, at formålet med lækagesøgningen er, at vandspildet vil kunne nedbringes, hvorved selskabet vil udnytte dets ressourcer bedre, hvilket vil være godt for miljøet og dermed for selskabets kunder. Selskabet har i telefonsamtale af 30. juli 2013 oplyst, at lækagesøgningen hovedsageligt medgår til opfyldelsen af et miljømål men også i en vis grad til et servicemål. Dette fordi formålet dels er at opnå en vandbesparelse til gavn for miljøet, dels at reducere vandspildet til gavn for forbrugerne. Af bekendtgørelse nr. 1048 om driftsomkostninger til gennemførelse af miljømål og servicemål fremgår af § 3, stk. 1, at miljømål er mål, som opnås ved at gennemføre særlige aktiviteter til gavn for sundhed og miljø, herunder mål fastsat med henblik på tilpasning til klimaændringer. Forsyningssekretariatet finder, at de indberettede aktiviteter eventuelt ville kunne anses for at medgå til opfyldelsen af et miljømål. Imidlertid fremgår det af bekendtgørelsens § 4, stk. 1, at et miljømål skal være besluttet af enten staten eller kommunalbestyrelsen, før det kan indregnes i prisloftet. Selskabet har alene indsendt dokumentation for, at målet er besluttet af selskabets bestyrelse gennem vedtagelse af virksomhedsplanen. Der foreligger efter det oplyste ikke nogen kommunal beslutning herom. Forsyningssekretariatet har derudover vurderet, om de indberettede aktiviteter kan anses for at medgå til opfyldelsen af et servicemål. Af bekendtgørelse nr. 1048 fremgår af § 3, stk. 1, at servicemål er mål, som opnås ved at gennemføre særlige aktiviteter, der giver en udvidet service for den enkelte forbruger eller en samfundsmæssig gevinst. Selskabet har oplyst, at formålet med målet om reduktion af vandspild og lækagesøgningen er, at ressourcerne bruges bedre, hvilket vil være godt for miljøet og til gavn for kunderne. Ud fra en forudsætning om, at et reduceret vandspild endvidere vil medføre et reduceret pres på grundvandsressourcerne, finder Forsyningssekretariatet, at det er tilstrækkeligt dokumenteret, at der er tale om særlige aktiviteter, der giver en samfundsmæssig gevinst. På baggrund af det indberettede anser Forsyningssekretariatet det for dokumenteret, at omkostningerne på 100.000 kr. medgår til opnåelse af et servicemål, idet der er tale om et nyt mål, som er fastsat af selskabets bestyrelse.</t>
  </si>
  <si>
    <t>GODKENDT 2014: Målet er efter det oplyste fastsat af selskabets bestyrelse. Som dokumentation for målet har selskabet indsendt referat fra bestyrelsesmøde den 23. april 2013. Selskabet har endvidere indsendt en beskrivelse af målet i mail af 25. juli 2013. Det fremgår af referatet, at selskabet har nedsat en projektgruppe, som har til formål at finde og gennemføre tiltag, der giver en besparelse på 20 procent på energiforbruget. Forsyningssekretariatet har bedt selskabet om at oplyse, hvori miljø- eller servicemålet ved de omfattede aktiviteter består. Selskabet har i mail af 25. juli 2013 forklaret, at energieffektiviseringen vil medføre en reduktion af belastningen af miljøet. Selskabet har videre i telefonsamtale den 30. juli 2013 oplyst, at der er tale om et miljømål, idet formålet er at nedbringe energiforbruget for at reducere belastningen af miljøet. Af bekendtgørelse nr. 1048 om driftsomkostninger til gennemførelse af miljømål og servicemål fremgår af § 3, stk. 1, at miljømål er mål, som opnås ved at gennemføre særlige aktiviteter til gavn for sundhed og miljø, herunder mål fastsat med henblik på tilpasning til klimaændringer. Forsyningssekretariatet finder, at de indberettede aktiviteter hovedsageligt er udtryk for en almindelig effektivisering af energiforbruget med en besparelse til følge for selskabet. Aktiviteterne ville dog eventuelt kunne anses for at medgå til opfyldelsen af et miljømål, i det omfang omkostningerne til aktiviteternes gavnlige påvirkning af miljøet overstiger den besparelse, som selskabet får i medfør af energieffektiviseringen. Imidlertid fremgår det af bekendtgørelsens § 4, stk. 1, at et miljømål skal være besluttet af enten staten eller kommunalbestyrelsen, før det kan indregnes i prisloftet. Selskabet har alene indsendt dokumentation for, at målet er besluttet af selskabets bestyrelse gennem vedtagelse af virksomhedsplanen. Selskabet har i mail af 12. og 13. august 2013 indsendt Vejen Kommunes klimastrategi fra januar 2012, hvoraf det fremgår at kommunen ønsker at energioptimere de kommunale bygninger. Strategien er lavet for Vejen Kommune som virksomhed. Selskabet har derudover indsendt ejerstrategi for selskabet fra september 2012. Af punkt 6 i ejerstrategien fremgår, at Vejen Kommune ønsker selskabets energiforbrug effektiviseret. Af ejerstrategien følger, at selskabet skal udarbejde retningslinjer, der lever op til rammerne i ejerstrategien. Ifølge de indsendte retningslinjer til implementering af målet om energieffektivisering i ejerstrategien, vil selskabet tage afsæt i Vejen Kommunes klimastrategi og dermed arbejde målrettet med at reducere CO2-udledningen med 20 procent. Målsætningen er at gennemføre reduktionen over en fireårig periode. Forsyningssekretariatet finder på baggrund af det indsendte, at der er tale om særlige aktiviteter til gavn for miljøet. Forsyningssekretariatet bemærker derudover, at selskabet på sigt må antages at opnå en gevinst i form af en besparelse på energiforbruget. Det er således Forsyningssekretariatets vurdering, at meromkostningerne til energioptimeringen på sigt skal afholdes gennem den besparelse, som selskabet opnår ved et lavere energiforbrug. På baggrund af det indberettede anser Forsyningssekretariatet det for dokumenteret, at omkostningerne på 100.000 kr. medgår til opnåelse af et miljømål, idet der er tale om et nyt mål, som er fastsat af Vejen Kommune.</t>
  </si>
  <si>
    <t>Ledelsessystem/certificering</t>
  </si>
  <si>
    <t>GODKENDT 2014: Målet er efter det oplyste fastsat af selskabets bestyrelse. Som dokumentation for målet har selskabet indsendt referat fra bestyrelsesmøde den 22. februar 2013 samt virksomhedsplan 2013-2014. Af det indsendte referat fremgår, at bestyrelsen har godkendt selskabets virksomhedsplan 2013-2014, ifølge hvilken selskabet påtænker at implementere et integreret ledelsessystem og blive certificeret herefter. Selskabet har i mail af 13. august 2013 oplyst, at selskabet ønsker ISO-certificering inden for fødevaresikkerhed (ISO 22000), miljøledelse (14001), energiledelse (50001) og arbejdsmiljøledelse (OHSAS 18001). Forsyningssekretariatet antager, at den ønskede certificering ligger udover rammerne i Bekendtgørelse om kvalitetssikring på almene vandforsyningsanlæg, BEK nr. 132 af 8. februar 2013, hvorfor der ikke er tale om et statsligt fastsat miljømål.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På baggrund af det indberettede anser Forsyningssekretariatet det for dokumenteret, at omkostningerne på 150.000 kr. medgår til opnåelse af et servicemål, idet der er tale om et nyt mål, som er fastsat af selskabets bestyrelse.</t>
  </si>
  <si>
    <t>Vejgaard Vandværk</t>
  </si>
  <si>
    <t>GODKENDT I 2011: Selskabet havde ikke indberettet driftsomkostninger i 2011 til miljø- og servicemål. Der var derfor ikke givet tillæg herfor udkastet til prisloftet. I sit høringssvar har Vejgård Vand imidlertid anført, at ”Selskabet har indberettet bidrag til vandsamarbejder i Ålborg Kommune som en 1:1- omkostning, i alt kr. 566.538 svarende til 1,06 kr. pr. kubikmeter. Dette er sket ud fra den betragtning, at deltagelsen i vandsamarbejderne ligger uden for selskabets beslutningskompetence, jfr. Således også Vandforsyningsplan 2004-2015 for Aalborg kommune udarbejdet i september 2004. Rapporten kan eftersendes hvis det ønskes. Ifølge rapporten er deltagelse i samarbejde om forsyningssikkerhed og grundvandsbeskyttelse pålagt alle værker i kommunen af det daværende Nordjyllands amt.” Selskabet har anmodet om, at det indberettede beløb på 566.538 kr. i stedet henføres til driftsomkostninger til miljø- og servicemål i stedet for 1:1 omkostninger. Bidraget til vandsamarbejder i Ålborg kommune omfatter betaling til samarbejde om grundvandsbeskyttelse og betaling til samarbejde om vandforsyning i det åbne land. Hvad angår betaling til samarbejde om grundvandsbeskyttelse skal Forsyningssekretariatet anføre, at deltagelse heri sker på baggrund af krav pålagt af daværende Nordjyllands amt.
På baggrund heraf, kan Forsyningssekretariatet tildele selskabet et tillæg herfor, som fastsættes som 1 kr. pr. m3 debiteret vand i 2009, i alt 534.470 kr.</t>
  </si>
  <si>
    <t>Vejle Spildevand A/S (Spildevand)</t>
  </si>
  <si>
    <t>UV-behandling</t>
  </si>
  <si>
    <t>GODKENDT I 2013: Målet er efter det oplyste fastsat af Byrådet i Vejle Kommune. Som dokumentation for målet har selskabet indsendt udskrift af Byrådets beslutningskontrol, hvoraf Økonomiudvalgets endelige beslutning af 12. august 2002 fremgår, samt protokol over afleveringsforretning af UV-anlægget dateret den 30. januar 2007. Ifølge det indsendte blev det vedtaget, at der skulle igangsættes forundersøgelser og udarbejdelse af projektforslag med henblik på udbygning af Vejle Centralrenseanlæg, herunder om mulighederne for etablering af et UV-anlæg. Centralrenseanlægget blev på baggrund heraf udbygget med et UV-anlæg til reduktion af bakterier i spildevandet før udledning til Vejle Fjord. Det fremgår af den indsendte afleveringsprotokol, at UV-anlægget blev afleveret 30. januar 2007 og derefter idriftsat.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på 228.522 kr. medgår til opnåelse af et miljømål, idet der er tale om et nyt mål, som er fastsat af Vejle Kommune.</t>
  </si>
  <si>
    <t>Kvalitetssikring (ISO-cerfificering)</t>
  </si>
  <si>
    <t>GODKENDT I 2014: Målet er efter det oplyste fastsat af selskabets bestyrelse. Selskabet har i forbindelse med fastsættelsen af prisloftet for 2012 og 2013 indsendt dokumentation for målet. Efter Forsyningssekretariatets vurdering kan omkostninger til den indberettede aktivitet anses som driftsomkostninger til opnåelse af et servicemål, forudsat at de nødvendige betingelser er opfyldt.
Forsyningssekretariatet fandt ved fastsættelsen af prisloftet for 2012 og 2013, at det indsendte materiale fyldestgørende dokumenterede, at de indberettede driftsomkostninger medgik til opnåelse af et servicemål, idet der er tale om et nyt mål, som er fastsat af selskabets bestyrelse.</t>
  </si>
  <si>
    <t>Lugtfjernelse ved slamhåndtering</t>
  </si>
  <si>
    <t>GODKENDT 2013: Målet er efter det oplyste fastsat af selskabets bestyrelse. Som dokumentation for målet har selskabet indsendt referat fra bestyrelsesmøde den 1. oktober 2012. Ifølge det indsendte går målet ud på, at selskabet vil fjerne lugtgenerne fra slambehandlingen på Vejle Centralrenseanlæg. Der er i bestyrelsesreferatet henvist til selskabets Virksomhedsplan 2011/2012, hvoraf det fremgår, at selskabet har sat et mål om reduktion af lugtgener. Selskabet har i telefonsamtale den 22. oktober 2012 oplyst, at det har etableret et kulfilteranlæg med ventilation og aktivt kul. Der er således tale om, at selskabet for at opnå en reduktion af lugtgenerne har indført en udvidet slamhåndteringsproces.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100.000 kr. medgår til opnåelse af et
servicemål, idet der er tale om et nyt mål, som er fastsat af selskabets bestyrelse.</t>
  </si>
  <si>
    <t>Vemb Vandværk (Vand)</t>
  </si>
  <si>
    <t>Verdo Vand A/S (Vand)</t>
  </si>
  <si>
    <t>GODKENDT 2013: Målet er efter det oplyste fastsat af selskabets bestyrelse. Som dokumentation for målet har selskabet indsendt bestyrelsens godkendelse af indstilling vedrørende gennemførelse af projektet om Dokumenteret Drikkevandssikkerhed og BactiQuant dateret den 24. august 2012. Det fremgår af det indsendte, at målet vedrørende Dokumenteret Drikkevandssikkerhed skal sikre en høj drikkevandskvalitet og skal integreres med analyseværktøjet BactiQuant.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418.000 kr. medgår til opnåelse af et servicemål, idet der er tale om et nyt mål, som er fastsat af selskabets bestyrelse.</t>
  </si>
  <si>
    <t>Vestforsyningen Spildevand A/S</t>
  </si>
  <si>
    <t>Vestforsyningen Vand A/S</t>
  </si>
  <si>
    <t>Godkendt 2013: Målet er efter det oplyste fastsat af selskabets bestyrelse i 2009. Som dokumentation for målet har selskabet indsendt kopi af protokol fra bestyrelsesmøde den 24. november 2009 samt en detaljeret redegørelse for det fastsatte mål. Efter Forsyningssekretariatets vurdering kan omkostninger til den indberettede aktivitet anses som driftsomkostninger til opnåelse af et servicemål, forudsat at de nødvendige betingelser er opfyldt. Forsyningssekretariatet fandt ved fastsættelsen af prisloftet for 2012, at det indsendte materiale fyldestgørende dokumenterede, at de indberettede omkostninger medgik til opnåelse af et servicemål, idet der var tale om et nyt mål, som er fastsat af selskabets bestyrelse. Forsyningssekretariatet finder på baggrund heraf ligeledes grundlag for at tildele et tillæg til prisloftet for 2013 herfor på 300.000 kr.</t>
  </si>
  <si>
    <t>Fjernaflæsning/Overvågning af kunder</t>
  </si>
  <si>
    <t>Godkendt 2013: Målet er efter det oplyste fastsat af selskabets bestyrelse. Som dokumentation for målet har selskabet indsendt protokol fra bestyrelsesmøde den 26. august 2008, en detaljeret redegørelse for det fastsatte mål samt yderligere uddybning af målet i e-mail af 25. maj 2012. Det fremgår af det indberettede, at formålet med indførelsen af overvågningsfunktionen bl.a. er at øge forsyningssikkerheden, forbedre kundeafregningen og kommunikationen herom, fremme energibesparelser hos kunderne samt tilbyde nye energi- og forsyningsrelaterede tjenester og serviceydelser. Endvidere fremgår det, at der på selskabets hjemmeside er etableret mulighed for, at kunderne kan følge deres forbrug på flere forskellige måder, mulighed for månedlig forbrugsrapport samt mulighed for alarmering i tilfælde af lækager eller højt forbrug.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medgår til opnåelse af et servicemål, idet der er tale om et nyt mål, som er fastsat af selskabets bestyrelse. Forsyningssekretariatet finder på baggrund heraf grundlag for at tildele et tillæg til prisloftet for 2013 herfor på 395.000 kr.</t>
  </si>
  <si>
    <t>Vesthimmerlands Vand A/S (Spildevand)</t>
  </si>
  <si>
    <t>Vesthimmerlands Vand A/S (Vand)</t>
  </si>
  <si>
    <t>Målet er efter det oplyste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 indberettede aktiviteter vedrørende registrering og dokumentation, kortlægning og implementering af driftsrutiner, ledelsessystem og uddannelse ligger inden for bekendtgørelsens rammer, hvorfor målet er dokumenteret med henvisning til bekendtgørelsen om kvalitetssikring. På baggrund af det indberettede anser Forsyningssekretariatet det for dokumenteret, at omkostningerne medgår til opnåelse af et miljømål, idet der er tale om et nyt mål, som er fastsat af staten. Forsyningssekretariatet kan derfor give et tillæg til prisloftet for 2015 herfor.</t>
  </si>
  <si>
    <t>Videvæk Vand A/S (Vand)</t>
  </si>
  <si>
    <t xml:space="preserve">GODKENDT 2013: Målet er efter det oplyste fastsat af selskabets bestyrelse. Som dokumentation for målet har selskabet ved indberetningen indsendt referat fra bestyrelsesmøde den 7. april 2008, hvoraf bestyrelsens beslutning om opsætning af målere til fjernaflæsning fremgår. Det fremgår af det indsendte, at såvel dokumentationen som indholdet af målet er det samme, som ved selskabets indberetning for prisloftet for 2011 og 2012. Idet der ikke ved indberetningen var indsendt ny dokumentation, der dokumenterer, at beslutningen om indførelsen af overvågningsfunktionen er vedtaget af det af selskabets organer, som har kompetence til fastsættelsen af målet, fandt Forsyningssekretariatet i udkastet til prisloftet for 2013 ikke, at dokumentationskravet var opfyldt, hvorfor afvisningen af at give tillæg hertil i afgørelsen af prisloftet for 2011 og 2012 fastholdtes. Selskabet har i høringssvar af 6. september 2012 anført, at selskabet havde til hensigt at behandle servicemålet igen på det kommende bestyrelsesmøde. Selskabet har derefter i mail af 25. september 2012 indsendt ny dokumentation for målet bestående af referat fra selskabets bestyrelsesmøde den 13. september 2012. Det fremgår af referatet, at bestyrelsen har vedtaget, at selskabet tilbyder overvågning og alarmering i tilfælde af vandspild, og at den daglige ledelse er givet beføjelser til og ansvar for at opbygge dette system. Efter Forsyningssekretariatets vurdering kan omkostninger til den indberettede aktivitet anses som driftsomkostninger til opnåelse af et servicemål, forudsat at de nødvendige betingelser er opfyldt. Idet selskabet nu har indsendt dokumentation for, at bestyrelsen har truffet beslutning om indførsel af såvel fjernaflæsning som overvågning og alarmering, finder Forsyningssekretariatet det dokumenteret, at de budgetterede driftsomkostninger medgår til opnåelse af et servicemål, idet der er tale om et nyt mål, som er fastsat af selskabets bestyrelse. </t>
  </si>
  <si>
    <t>Vildbjerg Vandværk (Vand)</t>
  </si>
  <si>
    <t>25 meter zoner</t>
  </si>
  <si>
    <t>Selskabet har indberettet en budgetteret nettofinansiel post på -1.716 kr. vedr. 25 meter zoner. Forsyningssekretariatet har i mail af 10. juni 2014 adspurgt selskabet om forskellige oplysninger for at vurdere, om der kunne være tale om driftsomkostninger til miljø- og servicemål. Sekretariatet har grundet manglende svar fra selskabet rykket for oplysningerne i mails af 19. og 23. juni 2014. Selskabet har ikke indsendt de pågældende oplysninger. Idet Forsyningssekretariatet ikke har modtaget de nødvendige oplysninger til at vurdere, om der kan være tale om miljø- og servicemål, er der ikke anledning til at give tillæg for omkostningerne.</t>
  </si>
  <si>
    <t>Vodskov Vandværk (Vand)</t>
  </si>
  <si>
    <t>Målet er efter det oplyste nyt i forhold til perioden 2003-2005 og er fastsat af Aalborg Kommune. Omkostningerne vedrører selskabets bidrag til samarbejde om grundvandsbeskyttelse. Bidraget beregnes ud fra den debiterede vandmængde ganget med bidragssatsen for samarbejdet svarende til 1,20 kr. pr. m3. Efter Forsyningssekretariatets vurdering kan omkostninger til den ovennævnte aktivitet anses som driftsomkostninger til opnåelse af et miljømål, forudsat de nødvendige betingelser er opfyldt. På baggrund af det indberettede fandt Forsyningssekretariatet ved fastsættelsen af prisloftet for 2013 og 2014 det for dokumenteret, at omkostningen medgår til opnåelse af et miljømål, idet det er tale om et nyt mål, som er fastsat af Aalborg Kommune. Forsyningssekretariatet finder på baggrund heraf ligeledes grundlag for at tildele et tillæg til prisloftet for 2015 herfor.</t>
  </si>
  <si>
    <t>Vordingborg Rens A/S (Spildevand)</t>
  </si>
  <si>
    <t>Vordingborg Spildevand A/S (Spildevand)</t>
  </si>
  <si>
    <t>Vordingborg Vand A/S (Vand)</t>
  </si>
  <si>
    <t>Vrå Vandværk</t>
  </si>
  <si>
    <t>VSK (Vand)</t>
  </si>
  <si>
    <t>Ærø Vand A/S (Vand)</t>
  </si>
  <si>
    <t>GODKENDT 2013: Målet er efter det oplyste fastsat af selskabets bestyrelse. Som dokumentation for målet har selskabet indsendt referater fra bestyrelsesmøde den 15. december 2009, den 13. december 2011 og den 20. marts 2012 samt DDS-handlingsplan og budgetoverslag. Det fremgår af referatet af 15. december 2009, at bestyrelsen har truffet beslutning om, at ”Der er enighed om at opnå og arbejde frem imod DDS”. Selskabet har indsendt bilag 13, 14 og 15, som udgjorde beslutningsgrundlaget for vedtagelsen af målet. Bilagene indeholder detaljerede oplysninger om Dokumenteret Drikkevandssikkerhed og formålet med indførslen heraf.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omkostningen på 300.000 kr. medgår til opnåelse af et servicemål, idet der er tale om et nyt mål, som er fastsat af selskabets bestyrelse.
Forsyningssekretariatet har i overensstemmelse med selskabets høringssvar ændret størrelsen af de budgetterede driftsomkostninger fra det oprindeligt oplyste på 380.000 kr. til 300.000 kr.</t>
  </si>
  <si>
    <t>Driftsomkostninger til ledelsessystem og miljøcertificering af hensyn til kvalitetssikring er besluttet af selskabets bestyrelse og er desuden fastsat statsligt. Bekendtgørelse nr. 132 af 8. februar 2013 om kvalitetssikring på almene vandforsyningsanlæg omhandler reglerne for indførelse af kvalitetssikring på almene vandforsyningsanlæg ved en ledelsesmæssig ramme, der sikrer systematiske arbejdsrutiner med henblik på at forebygge forurening af drikkevandet. Naturstyrelsen har udtalt, at kvalitetssikring, der vedrører opfyldelsen af kravene i bekendtgørelsen, nu anses for at være et statsligt fastsat miljømål, idet der er tale om særlige aktiviteter til gavn for sundhed og miljø, jf. § bekendtgørelsen om driftsomkostninger til gennemførelse af miljømål og servicemål. Forsyningssekretariatet antager, at det indberettede ledelsessystem ligger inden for bekendtgørelsens rammer, hvorfor målet er dokumenteret at være et miljømål. På baggrund af det indberettede anser Forsyningssekretariatet det for dokumenteret, at omkostningerne medgår til opnåelse af et miljømål, idet der er tale om et nyt mål, som er fastsat af staten. Forsyningssekretariatet kan derfor tildele et tillæg til prisloftet for 2015 herfor.</t>
  </si>
  <si>
    <t>Miljøcertificering</t>
  </si>
  <si>
    <t>Ærø Vand A/S, Spildevand</t>
  </si>
  <si>
    <t>Dokumenteret Spildevandssikkerhed (DDS)</t>
  </si>
  <si>
    <t>Selskabet har i høringssvar præciseret, at det indberettede mål er et servicemål med henvisning til den beslutning om målet, som er truffet af selskabets bestyrelse. Målet er således besluttet af selskabets bestyrelse. Som dokumentation for målet har selskabet i indberetningen til prisloftet vedhæftet referat af bestyrelsens møder den 26. marts 2014, og den 10. december 2013, om synliggørelse af de ydelser selskabet tilbyder som led i selskabets risikostyring – i det senest nævnte møde er der truffet beslutning om at få udarbejdet en plan for at få afdækket selskabets risici. Efter Forsyningssekretariatets vurdering kan omkostninger til den indberettede aktivitet anses som driftsomkostninger til opnåelse af et servicemål, forudsat at de nødvendige betingelser er opfyldt. Forsyningssekretariatet finder på baggrund af den indsendte dokumentation for bestyrelsens beslutning, at det indsendte materiale fyldestgørende dokumenterer, at de indberettede driftsomkostninger medgår til opnåelse af et servicemål. Der er nyt og er fastsat af selskabets bestyrelse. Forsyningssekretariatet kan derfor tildele et tillæg til prisloftet for 2015 herfor.</t>
  </si>
  <si>
    <t>Ølgod Vandværk</t>
  </si>
  <si>
    <t>Lækagekontrol</t>
  </si>
  <si>
    <t>GODKENDT 2014: Målet er efter det oplyste fastsat af selskabets bestyrelse. Som dokumentation for målet har selskabet indsendt referat fra bestyrelsesmøde den 3. oktober 2012. Selskabet oplyser, at formålet med lækagekontrollen er at begrænse forbrugernes vandspild. Tidligere blev vandforbruget opgjort én gang årligt ud fra aflæsninger foretaget af de pågældende forbrugere. Vandforbruget blev på dette tidspunkt aflæst med en mekanisk vandmåler. Såfremt der i forbindelse med årsaflæsningen blev konstateret et forbrug, der lå væsentligt ud over det normale, oplyser selskabet, at forbrugerne ofte havde det synspunkt, at målerne målte forkert. Det er dog ikke tilfældet efter selskabets opfattelse, idet den mekaniske vandmåler har en meget stor nøjagtighed og måler alt det vand, der bliver brugt i installationerne. Vandforbruget aflæses nu fire gange årligt via et Wireless M-bus System, hvor selskabet måler vandforbruget via det trådløse system. Herefter bliver aflæsningsdataene indlæst i to systemer, og efterfølgende udarbejdes en liste over de installationer, hvor der ifølge aflæsningerne er lækage i vandinstallationen. På baggrund af denne liste kan selskabet aflægge de relevante forbrugere servicebesøg med henblik på at fastlægge, hvor lækagen i installationen er. På denne måde begrænses ressourcefor-bruget i de installationer, hvor der er en lækage. Der fremgår følgende om målet i det indsendte referat: ”500 stk. Hydrus vandmåler er aflæst for anden gang. Der var lækage i 7 installationer, som alle er blevet aflagt et servicebesøg, med henblik på at fastlægge om der var en utæthed.” Selskabet har derudover i mail af 9. august 2013 indsendt erklæring fra selskabets bestyrelsesformand dateret den 5. august 2013. Af erklæringen fremgår, at bestyrelsen har besluttet at indføre servicemålet om at udføre lækagekontrol hos forbrugerne. Af bekendtgørelse nr. 1048 om driftsomkostninger til gennemførelse af miljømål og servicemål fremgår af § 3, stk. 1, at servicemål er mål, som opnås ved at gennemføre særlige aktiviteter, der giver en udvidet service for den enkelte forbruger eller en samfundsmæssig gevinst. Forsyningssekretariatet finder på baggrund af det indsendte, at der er tale om særlige aktiviteter, der giver en udvidet service for selskabets forbrugere. På baggrund af det indberettede anser Forsyningssekretariatet det for dokumenteret, at omkostningerne på 38.416 kr. medgår til opnåelse af et servicemål, idet der er tale om et nyt mål, som er fastsat af selskabets bestyrelse.</t>
  </si>
  <si>
    <t>Ørbæk Vandværk</t>
  </si>
  <si>
    <t>Ørslev Vandværk A.m.b.a (Vand)</t>
  </si>
  <si>
    <t>Østvendsyssel Råvandsforsyning I/S (Vand)</t>
  </si>
  <si>
    <t>Aabybro Vand</t>
  </si>
  <si>
    <t>Aalborg Kloak</t>
  </si>
  <si>
    <t>GODKENDT 2014: Målet er efter det oplyste fastsat af selskabets bestyrelse. Som dokumentation for målet har selskabet indsendt referat fra bestyrelsesmøde den 24. maj 2012, hvoraf beslutningen fremgår.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300.000 kr. medgår til opnåelse af et servicemål, idet der er tale om et nyt mål, som er fastsat af selskabets bestyrelse.</t>
  </si>
  <si>
    <t>Aalborg Vand</t>
  </si>
  <si>
    <t>Udvidelse af pesticidpakke</t>
  </si>
  <si>
    <t>Målet er efter det oplyste fastsat af staten. Som dokumentation for målet har selskabet henvist til drikkevandsbekendtgørelsen (nr. 292) med ændring af 26. marts 2014 samt indsendt Ålborg Kommunes accept af analyseprogram for 2014 af 4. marts 2014. Ændringen af drikkevandsbekendtgørelsen medfører, at den obligatoriske liste over de pesticider og nedbrydningsprodukter, som vandselskaber skal foretage analyser af, er blevet udvidet til at omfatte flere stoffer, herunder metalaxyl. Udvidelsen gælder både for analyser og boringskontroller samt ved organiske mikroforureninger. Kravene fastsat i drikkevandsbekendtgørelsen stilles for at sikre vandkvaliteten.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staten. Det bemærkes, at der alene kan gives tillæg for meromkostningerne til målet, hvilket selskabet også har redegjort for. Målet er efter det oplyste fastsat af staten. Som dokumentation for målet har selskabet henvist til drikkevandsbekendtgørelsen (nr. 292) med ændring af 26. marts 2014 samt indsendt Ålborg Kommunes accept af analyseprogram for 2014 af 4. marts 2014. Ændringen af drikkevandsbekendtgørelsen medfører, at den obligatoriske liste over de pesticider og nedbrydningsprodukter, som vandselskaber skal foretage analyser af, er blevet udvidet til at omfatte flere stoffer, herunder metalaxyl. Udvidelsen gælder både for analyser og boringskontroller samt ved organiske mikroforureninger. Kravene fastsat i drikkevandsbekendtgørelsen stilles for at sikre vandkvaliteten. 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staten. Det bemærkes, at der alene kan gives tillæg for meromkostningerne til målet, hvilket selskabet også har redegjort for.</t>
  </si>
  <si>
    <t>GODKENDT I 2011: I den reviderede indberetning er endvidere indberettet driftsomkostninger til miljø- og servicemål til Grundvandbeskyttelse fastsat af Aalborg kommune med en budgetteret udgift på 6.460.000 kr. Der er vedhæftet dokumentation i form af brev til Forsyningssekretariatet af 27. april 2010 og brev fra Aalborg Kommune af 23. april 2010 samt aftale om Grundvandssamarbejde. Det fremgår af den medsendte aftale om Åben Land samarbejde, at formålet med samarbejdet, er at etablere vandforsyning i det åbne land. Det består af fastlæggelse af de enkelte almene vandforsyningers fremtidige forsyningsområder, projekt for vandforsyning af det åbne land i Ålborg kommune og tidsfølge for udbygning. Det er aftalt, at dækning af anlægsudgifterne til etablering af vandforsyningsanlæg i det åbne land sker ved at aftaleparterne betaler et m3-bidrag baseret på vandsalget. Der er efter det oplyste tale om, at nogle anlægsudgifter fordeles mellem aftaledeltagerne via en fællesordning, hvor betalingen opkræves som en afgift pr. solgt m3 vand, men det er fortsat at betragte som en anlægsudgift, som Forsyningssekretariatet ikke vil kunne tillade indregnet i prisloftet, som en driftsomkostning til miljø- og servicemål. Det fremgår af den medsendte aftale om Grundvandbeskyttelse, og de supplerende oplysninger herom, at aftalen har til formål at sikre rent vand baseret på grundlag af uforurenet grundvand. Samarbejdet løser følgende opgaver: · Undersøgelser, kortlægning og registrering af nuværende og fremtidige drikkevandsområder, · Registrering af arealanvendelsen og fastlæggelse af den for en acceptabel grundvandsdannelse påkrævede arealanvendelse, · Opstilling af handlingsplaner, · Prioritering af indsatsen og udførelse af de heri beskrevne opgaver, · Indgåelse af aftaler til sikring af grundvandsdannelsen, herunder erhvervelse af arealer og rettigheder i nærområderne til kildepladser, · Betaling for indgåede dyrkningsaftaler, · Kontrol med overholdelse af indgåede aftaler om foranstaltninger til sikring af grundvandet, · Koordinering af undersøgelserne og de forebyggende foranstaltninger med amtet og andre miljø- og planmyndigheder, · Samarbejde med landboorganisationer om dyrkningsaftaler. De fleste af vandværkerne i Ålborg kommune har tilsluttet sig samarbejdet frivilligt. De vandværker i Ålborg kommune, der ikke gjorde det, blev i 2002 pålagt at tilslutte sig af Nordjyllands amt i 2002 med henvisning til hjemlen i vandforsyningslovens § 48. Vandværker betaler et bidrag til arbejdet i forhold til deres solgte vandmængder, jf. aftalens pkt. 6. Forsyningssekretariatet kan på baggrund af den fremlagte dokumentation herfor medtage den budgetterede betaling på 6.460.000 kr. til Grundvandssamarbejde, indregnet i prisloftet under driftsomkostninger til miljø- og servicemål.</t>
  </si>
  <si>
    <t>Ledelsessystem (DeMas/DDS)</t>
  </si>
  <si>
    <t>GODKENDT 2013: Målet er efter det oplyste fastsat af selskabets bestyrelse. Som dokumentation for målet har selskabet indsendt referat fra bestyrelsesmøde den 23. maj 2012, selskabets strategiplan 2013-2024 samt mail af 27. november 2012. Det fremgår som en målsætning i strategiplanen, at selskabet skal opnå certificering inden for DDS. Strategiplanen er godkendt af selskabets bestyrelse på mødet den 23. maj 2012. Efter Forsyningssekretariatets vurdering kan omkostninger til den indberettede aktivitet anses som driftsomkostninger til opnåelse af et servicemål, forudsat at de nødvendige betingelser er opfyldt. På baggrund af det indberettede anser Forsyningssekretariatet det for dokumenteret, at omkostningerne på 300.000 kr. medgår til opnåelse af et servicemål, idet der er tale om et nyt mål, som er fastsat af selskabets bestyrelse.</t>
  </si>
  <si>
    <t>GODKENDT I 2014: Målet er efter det oplyste fastsat af selskabets bestyrelse. Som dokumentation har selskabet indsendt referat fra bestyrelsesmødet den 4. april 2013. Af det indsendte fremgår det, at selskabet i 2013 har etableret et SMS-servicesystem, som skal anvendes i situationer, hvor der opstår en akut drikkevandsforurening eller driftsforstyrrelse. Det fremgår endvidere, at bestyrelsen har godkendt gennemførelsen af målet. Efter Forsyningssekretariatets vurdering kan omkostninger til den indberettede aktivitet anses som driftsomkostninger til opnåelse af et servicemål, forudsat at de nødvendige betingelser er opfyldt.</t>
  </si>
  <si>
    <t>Udvidet kontrol af vandkvalitet</t>
  </si>
  <si>
    <t>Målet er efter det oplyste fastsat af Aalborg Kommune. Som dokumentation for målet har selskabet indsendt uddrag af kommunens vandforsyningsplan for 2013-2024 samt uddrag af selskabets strategiplan, som er godkendt på bestyrelsesmøde den 1. april 2014. Ålborg Kommune har i vandforsyningsplanen fastsat et miljømål om, at der skal ske udvidet sikring og kontrol af vandkvaliteten på vandværkerne i Ålborg Kommune. Formålet hermed er ifølge planen, at mange forureningshændelser kan undgås, hvis vandværkerne foretager forebyggende foranstaltninger gennem udvidet sikring og kontrol af drikkevandet. Som aktiviteter til opfyldelse af miljømålet skal selskabet ifølge vandforsyningsplanen have gennemført en inspektion af rentvandstanke og sikret vandindvindingsanlæg mod skybrud og stigende vandstand. Selskabet oplyser supplerende, at der skal gennemføres inspektion af højdebeholdere og vandtårne.Det fremgår af § 2, stk. 1, i bekendtgørelse nr. 1048 om driftsomkostninger til gennemførelse af miljømål og servicemål,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På baggrund af det indberettede anser Forsyningssekretariatet det for dokumenteret, at omkostningerne medgår til opnåelse af et miljømål, idet der er tale om et nyt mål, som er fastsat af Aalborg Kommune.</t>
  </si>
  <si>
    <t>Aalestrup Vand</t>
  </si>
  <si>
    <t>Aarhus Vand</t>
  </si>
  <si>
    <t>GODKENDT 2014: Målet er efter det oplyste fastsat af Aarhus Kommune og selskabets bestyrelse. Som dokumentation for målet har selskabet indsendt indstilling af den 13. februar 2013 til selskabets bestyrelse, referat fra bestyrelsesmøde den 27. februar 2013, oversigtskort, vedtægerne for Vandplanudvalget i Aarhus Kommune, uddrag af vandforsyningsplanen for 2004-2015, samarbejdsaftale om Vandplanudvalg i Aarhus Kommune, samt indstilling om oprettelse af vandplanudvalg af den 21. august 1997. Af den indsendte indstilling fremgår det, at for at der fortsat kan indvindes rent grundvand til drikkevand, er det nødvendigt med en omfattende indsats til beskyttelse af grundvandet i Aarhus Kommune. Selskabets indsats til beskyttelse af grundvandet følger op på mål og indsatser fastlagt i Aarhus Kommunes vandforsyningsplan og indsatsplan. Selskabets indsatser omfatter landbrugs- og bykampagner, dyrkningsaftaler, skovrejsning, lukning af gamle boringer og brønde samt afværgelsesforanstaltninger. Af Aarhus Kommunes vandforsyningsplan for 2004-2015 fremgår det, at selskabet skal arbejde for at beskytte grundvandet. Af Aarhus Kommunes indsatsplan for 2013 fremgår det endvidere, at selskabet skal indgå dyrkningsaftaler samt gennemføre oplysningskampagner for at beskytte grundvandet. Af det indsendte materiale fremgår, at Aarhus Kommune og selskabets bestyrelse har besluttet at gennemføre målet om grundvandsbeskyttelse. I § 2 i bekendtgørelse nr. 1048 om driftsomkostninger til gennemførelse af miljømål og servicemål, er et miljømål defineret som en særlig aktivitet til gavn for sundhed og miljø.
Det er Forsyningssekretariatets vurdering, at der er tale om et miljømål, da aktiviteterne både er til gavn for sundhed og miljø, idet der er tale om beskyttelse af grundvandet, for at sikre rent drikkevand. På baggrund heraf er det Forsyningssekretariatets vurdering, at omkostningerne til den indberettede aktivitet kan anses som driftsomkostninger til opnåelse af et miljømål, forudsat at de nødvendige betingelser er opfyldt. Af det indsendte materiale fremgår dog, at selskabet har ansøgt om tillæg for selskabets omkostninger i 2013 på 11.900.000 kr. Det fremgår af § 6 i bekendtgørelse nr. 1048 om driftsomkostninger til gennemførelse af miljømål og servicemål, at driftsomkostninger til gennemførelse af miljømål eller servicemål kan tillægges prisloftet i det eller de kalenderår, hvor udgiften afholdes. Dette betyder, at omkostningerne afholdt i 2013 skulle have været ansøgt i forbindelse med fastsættelsen af prisloftet for 2013. Som følge heraf er det alene de budgetterede omkostninger for 2014 på 8.900.000 kr., som selskabet kan opnå tillæg for i prisloftet for 2014. På baggrund af det indberettede anser Forsyningssekretariatet det for dokumenteret, at omkostningerne på 8.900.000 kr. medgår til opnåelse af et miljømål, idet der er tale om et nyt mål, som er fastsat af Aarhus Kommune.</t>
  </si>
  <si>
    <t>GODKENDT 2014: Målet er efter det oplyste fastsat af selskabets bestyrelse. Som dokumentation for målet har selskabet indsendt indstilling af den 25. januar 2013 til selskabets bestyrelse samt referat fra bestyrelsesmøde den 27. februar 2013. Af den indsendte indstilling fremgår det, at der i selskabets forsynings-område er identificeret ca. 8.300 virksomheder og institutioner, hvor der er risiko for, at der blandes giftige kemikalier eller bakterier/virus i drikkevandet inde på installationen. Det er i dag et lovkrav, at der skal være en tilbagestrømningssikring på installationer, der skal forhindre, at forurenet vand strømmer fra den private installation ud i forsyningens ledninger. Selskabet igangsatte i august 2011 et pilotprojekt omkring tilbagestrømningssikring. Projektet viste blandt andet, at 55 procent af installationerne ikke er sikret tilstrækkeligt, samt at der fortsat er 7.000 installationer, der ikke er blevet undersøgt. Selskabet ønsker således at gennemføre et projekt om tilbagestrømningssikring for at sikre forbrugerne mod forurenet drikkevand, samt for at sikre at alle virksomheder og institutioner har installeret den lovpligtige tilbagestrømningssikring. I tillæg hertil vil opgaven medføre, at selskabet får bedre kendskab til installationerne. Opgaven vil omfatte udsendelse af skriftligt pålæg til ejerne af installationerne, opfølgning på pålægget, registrering af etableret tilbagestrømningssikring, kommunikation med ejere og VVS-installatører samt tilsyn. Ifølge § 3 i bekendtgørelse nr. 1048 om driftsomkostninger til gennemførelse af miljømål og servicemål, er et servicemål defineret som særlige aktiviteter, der giver en udvidet service for den enkelte forbruger eller en samfundsmæssig gevinst. Det er Forsyningssekretariatets vurdering, at der er tale om en særlig aktivitet, der både udvider servicen for den enkelte forbruger og som er en samfundsmæssig gevinst, idet målet er at undgå forurening af drikkevandet. På baggrund heraf er det Forsyningssekretariatets vurdering, at omkostningerne til den indberettede aktivitet kan anses som driftsomkostninger til opnåelse af et servicemål, forudsat at de nødvendige betingelser er opfyldt. På baggrund af det indberettede anser Forsyningssekretariatet det for dokumenteret, at omkostningerne på 1.100.000 kr. medgår til opnåelse af et servicemål, idet der er tale om et nyt mål, som er fastsat af selskabets bestyrelse.</t>
  </si>
  <si>
    <t>Århus Vand A/S (Spildevand)</t>
  </si>
  <si>
    <t>Klimatilpasning af Lystrup - del 1</t>
  </si>
  <si>
    <t>Som dokumentation for målet har selskabet indsendt ansøgning om klimatilpasning af Lystrup – del 1. Videre har selskabet fremsendt referat af møde i Århus Byråd fra den 21. maj 2014 samt tillæg nr. 2 til spildevandsplanen. Af den indsendte ansøgning fremgår det, at selskabet i forbindelse med klimatilpasningen af Lystrup, skal gennemføre 10 klimatilpasningsprojekter, hvoraf de 5 er medfinansieringsprojekter. Udgangspunktet for det samlede projekt er at klimatilpasse Lystrup mod en 100 års regnhændelse i år 2110. Projektet kræver, at der gennemføres en række delprojekter/aktiviteter, der alle har det til fælles, at de enten forsinker/tilbageholder tag- og overfladevand eller leder vandet hen til områder, hvor skaderne ved oversvømmelser er mindre. Af ansøgningen fremgår det, at selskabet ønsker at gennemføre følgende aktiviteter for at klimatilpasse Lystrup: Hedeskovparken: Etablering af to bassiner, som kan håndtere 100 års regnhændelse. - Lystrup Centervej: Etablering af bassin og regnbed, således at området kan håndtere 60 års regnhændelse. - Sønderskovvej: Etablering af et dige langs det eksisterende bassin, således at det kan håndtere 100 års regnhændelse. - Hovmarksparken (øst): De grønne arealer modelleres således, at område kan håndtere 100 års regnhændelse. - Majsmarken: Det eksisterende bassin udvides, således at det kan håndtere 100 års regnhændelse. - Hovmarksparken (vest) og Hovmarken: Etablering af et trug, samt udbygning af eksisterende bassin, således at der kan håndtere en 100 års regnhændelse.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Det følger af § 4, stk. 1, i bekendtgørelse nr. 1048 om driftsomkostninger til gennemførelse af miljømål og servicemål, at det er en betingelse for indregning af tillæg i prisloftet, at miljømålet er besluttet af enten staten eller kommunalbestyrelsen. Selskabet har sammen med ansøgningen fremsendt referat af møde i Århus Byråd fra den 21. maj 2014, hvoraf det fremgår, at tillæg nr. 2 til Spildevandsplan 2013-2016 godkendes. Af tillæg nr. 2 fremgår det nærmere, at Lystrup skal klimatilpasses med de i ansøgningen anførte tiltag. Det fremgår således af tillæg nr. 2, at Århus Kommune har besluttet at klimasikre Lystrup mod hhv. 50 års og 100 års regnhændelser, samt at Århus Vand A/S skal være projektejer på en række af disse projekter. På baggrund af det indberettede anser Forsyningssekretariatet det for dokumenteret, at omkostningerne medgår til opnåelse af et miljømål, idet der er tale om et nyt mål, som er fastsat af Århus Kommune.</t>
  </si>
  <si>
    <t>Klimatilpasning af Lystrup - del 2</t>
  </si>
  <si>
    <t>Som dokumentation for målet har selskabet indsendt ansøgning om klimatilpasning af Lystrup – del 2. Videre har selskabet fremsendt referat af møde i Århus Byråd fra den 21. maj 2014 samt tillæg nr. 2 til spilde-vandsplanen. Af den indsendte ansøgning fremgår det, at selskabet i forbindelse med klimatilpasningen af Lystrup, skal gennemføre 2 yderligere klimatilpasningsprojekter end dem i den oprindelige fremsendte ansøgning. Det ene projekt skal udarbejdes som medfinansiering og det andet som miljømål. Udgangspunktet for det samlede projekt er fortsat at klimatilpasse Lystrup mod en 100 års regnhændelse i år 2110. Projektet kræver, at der gennemføres en række delprojekter/aktiviteter, der alle har det til fælles, at de enten forsinker/tilbageholder tag- og overfladevand eller leder vandet hen til områder, hvor skaderne ved oversvømmelser er mindre. Af ansøgningen fremgår det, at selskabet ønsker at gennemføre følgende yderligere aktivitet for at klimatilpasse Lystrup: Egå Mosevej: Etablering af nyt og større bassin, der kan håndtere 100 års regnhændelse. Af bekendtgørelse nr. 1048 om driftsomkostninger til gennemførelse af miljømål og servicemål fremgår af § 2, stk. 1, at miljømål er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Det følger af § 4, stk. 1, i bekendtgørelse nr. 1048 om driftsomkostninger til gennemførelse af miljømål og servicemål, at det er en betingelse for indregning af tillæg i prisloftet, at miljømålet er besluttet af enten staten eller kommunalbestyrelsen. Selskabet har sammen med ansøgningen fremsendt referat af møde i Århus Byråd fra den 21. maj 2014, hvoraf det fremgår, at tillæg nr. 2 til Spildevandsplan 2013-2016 godkendes. Af tillæg nr. 2 fremgår det nærmere, at Lystrup skal klimatilpasses med de i ansøgningen anførte tiltag. Det fremgår således af tillæg nr. 2, at Århus Kommune har besluttet at klimasikre Lystrup mod hhv. 50 års og 100 års regnhændelser, samt at Århus Vand A/S skal være projektejer på en række af disse projekter. På baggrund af det indberettede anser Forsyningssekretariatet det for dokumenteret, at omkostningerne medgår til opnåelse af et miljømål, idet der er tale om et nyt mål, som er fastsat af Århus Kommune. Selskabet har oplyst, at projektet etableres i 2015 og idriftsættes i 2016, hvorfor der ikke forventes driftsomkostninger i 2015.</t>
  </si>
  <si>
    <t>Aars Vand</t>
  </si>
  <si>
    <t>Skovrejsning</t>
  </si>
  <si>
    <t>GODKENDT 2014: Målet er efter det oplyste fastsat af Vesthimmerlands Kommune. Som dokumentation for målet har selskabet fremsendt en af selskabet udarbejdet indsatsplan samt en underskrevet samarbejdsaftale mellem selskabet og Vesthimmerlands Kommune. Af samarbejdsaftalen fremgår det, at formålet med aftalen er at øge grundvandsbeskyttelsen i indsatsområdet, som omfatter indvindingsoplande til selskabets kildepladser i Aars Skov og ved Tolstrup. Grundvandsbeskyttelsen skal ske ved skovrejsning og indgåelse af frivillige aftaler om pesticidfri drift. I skovarealet og hvor der indgås aftaler om pesticidfri drift, tinglyses deklaration om ingen brug af pesticider og andre miljøfremmende stoffer. Det fremgår videre af aftalen, at projektet finansieres og drives af selskabet og Naturstyrelsen, som ligeledes står for gennemførelsen af projektet. De to parter vil indgå en særskilt aftale herom.
Det følger af § 2 i bekendtgørelsen om driftsomkostninger til gennemførelse af miljømål og servicemål, at der ved miljømål forstås mål, som opnås ved at gennemføre særlige aktiviteter til gavn for sundhed og miljø, herunder mål fastsat med henblik på tilpasning til klimaændringer. Efter Forsyningssekretariatets vurdering kan omkostninger til den indberettede aktivitet anses som driftsomkostninger til opnåelse af et miljømål, forudsat at de nødvendige betingelser er opfyldt. Det følger videre af § 4, stk. 1, i bekendtgørelsen, at et miljømål skal være besluttet af staten eller kommunalbeslutningen, og at denne beslutning kan være fastsat i lovgivningen, i et påbud eller i en kommunal sektorplan eller foreligge i form af en skriftlig aftale mellem vandselskabet og hhv. staten eller kommunalbestyrelsen, jf. § 5, stk. 1.
Som dokumentation for beslutningen har selskabet indsendt en mellem selskabet og Vesthimmerlands Kommune underskrevet samarbejdsaftale af den 25. september 2013. Af aftalen fremgår miljømålet, hvilke aktiviteter, der skal gennemføres, samt hvem der er ansvarlig for gennemførelsen. På baggrund af det indberettede anser Forsyningssekretariatet det for dokumenteret, at omkostningerne på 500.000 kr. medgår til opnåelse af et miljømål, idet der er tale om et nyt mål, som er fastsat af Vesthimmerlands Kommune.</t>
  </si>
  <si>
    <t>Stevns Spildevand</t>
  </si>
  <si>
    <t>Strøby Egede separering, etape 2</t>
  </si>
  <si>
    <t>Strøby Egede separering, etape 3</t>
  </si>
  <si>
    <t>Strøby Egede separering, etape 4</t>
  </si>
  <si>
    <t>Separering Bjælkerup, etape 2</t>
  </si>
  <si>
    <t>Separering Bjælkerup, etape 3</t>
  </si>
  <si>
    <t>Spildevandskloakering Bøgeskoven</t>
  </si>
  <si>
    <t>Spildevandskloakering af Holtug Strandvej</t>
  </si>
  <si>
    <t>Spildevandskloakering af Skovrækken</t>
  </si>
  <si>
    <t>Klimatilpasning Store Heddinge</t>
  </si>
  <si>
    <t>TV-inspektion forud for anlægsprojekter</t>
  </si>
  <si>
    <t>Byggemodning Hårlev syd</t>
  </si>
  <si>
    <t>Separatkloakering Rødvig, etape 2</t>
  </si>
  <si>
    <t>Separatkloakering Store Heddinge, etape 2014</t>
  </si>
  <si>
    <t>Pumpestationer udbygning/renovering 2016</t>
  </si>
  <si>
    <t>SRO, udbygning/renovering 2016</t>
  </si>
  <si>
    <t>Tilslutning og byggemodning af Stolpegården</t>
  </si>
  <si>
    <t>Spildevandsrensning i det åbne land 2016</t>
  </si>
  <si>
    <t>Spildevandskloakering Alminde</t>
  </si>
  <si>
    <t>Sandfang/indløb på Strøby Ladeplads Renseanlæg</t>
  </si>
  <si>
    <t>Renovering af eksisterende ledninger</t>
  </si>
  <si>
    <t>Forhåndsgodkendelse</t>
  </si>
  <si>
    <t>Etablering af nye ledninger i forbindelse med nyt vandværk</t>
  </si>
  <si>
    <t>Sektionering og ledningsrenovering iht. Sektioneringsplanen</t>
  </si>
  <si>
    <t>Udarbejdelse af model og sektioneringsplan</t>
  </si>
  <si>
    <t>Byggemodning</t>
  </si>
  <si>
    <t>Omkostninger ifm omlægning af ledninger ved det nye sygehus</t>
  </si>
  <si>
    <t>Byggemodning af Køge Jorddepot</t>
  </si>
  <si>
    <t>Byggemodning.</t>
  </si>
  <si>
    <t>Byggemodning af Stationsområdet, Køge Kyst</t>
  </si>
  <si>
    <t>Byggemoding af Boholteparken</t>
  </si>
  <si>
    <t>Flytning af ledninger pga. fjernvarme</t>
  </si>
  <si>
    <t>Byggemodning af Søndre Havn, Køge Kyst</t>
  </si>
  <si>
    <t>Etablering af nyt vandværk ved Vasebækvej i Køge.</t>
  </si>
  <si>
    <t>Nødvending renovering af Køge vandværk</t>
  </si>
  <si>
    <t>indkapsling af ilttrapper mm.</t>
  </si>
  <si>
    <t>Strategiarbejde med at finde den mest hensigtsmæssige udnyttelse af vores boringer</t>
  </si>
  <si>
    <t>Opdatering af vores gamle SRO system</t>
  </si>
  <si>
    <t>Renovering af nedslidte boringer</t>
  </si>
  <si>
    <t>Udskiftning af alle vandmålere i Køge Vands forsyningsområde</t>
  </si>
  <si>
    <t>Indkøb af ny bil</t>
  </si>
  <si>
    <r>
      <rPr>
        <b/>
        <sz val="10"/>
        <rFont val="Arial"/>
        <family val="2"/>
      </rPr>
      <t xml:space="preserve">Ansøgte forhåndsgodkendelser og tillæg til indtægtsrammer.
</t>
    </r>
    <r>
      <rPr>
        <sz val="11"/>
        <color theme="1"/>
        <rFont val="Calibri"/>
        <family val="2"/>
        <scheme val="minor"/>
      </rPr>
      <t xml:space="preserve">På baggrund af flere medlemsforespørgsler og med henblik på at forbedre vores viden og argumentation i lobbyhenseende, har vi hos DANVA igangsat en undersøgelse over ansøgninger om tillæg samt forhåndsgodkendelser af tillæg til de økonomiske rammer.
Formålet med dette regneark er, at skabe et overblik over de tillæg til indtægtsrammer som ansøges hos Forsyningssekretariatet jf.  § 11 i Bekendtgørelse om økonomiske rammer for vandselskaber.
Næste fane indeholder tidligere MogS: Denne fane indeholder et overblik over ansøgte Miljø- og Servicemål jf. den tidligere prisloftsregulering.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</si>
</sst>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k_r_._-;\-* #,##0.00\ _k_r_._-;_-* &quot;-&quot;??\ _k_r_._-;_-@_-"/>
    <numFmt numFmtId="165" formatCode="_-* #,##0.00\ [$kr.-406]_-;\-* #,##0.00\ [$kr.-406]_-;_-* &quot;-&quot;??\ [$kr.-406]_-;_-@_-"/>
    <numFmt numFmtId="166" formatCode="_-* #,##0\ [$kr.-406]_-;\-* #,##0\ [$kr.-406]_-;_-* &quot;-&quot;??\ [$kr.-406]_-;_-@_-"/>
    <numFmt numFmtId="167" formatCode="_-* #,##0\ &quot;kr.&quot;_-;\-* #,##0\ &quot;kr.&quot;_-;_-* &quot;-&quot;??\ &quot;kr.&quot;_-;_-@_-"/>
    <numFmt numFmtId="168" formatCode="_-* #,##0\ _k_r_._-;\-* #,##0\ _k_r_._-;_-* &quot;-&quot;??\ _k_r_._-;_-@_-"/>
    <numFmt numFmtId="169" formatCode="_ * #,##0_ ;_ * \-#,##0_ ;_ * &quot;-&quot;??_ ;_ @_ "/>
    <numFmt numFmtId="170" formatCode="#,##0\ &quot;kr.&quot;"/>
    <numFmt numFmtId="171" formatCode="_(* #,##0_);_(* \(#,##0\);_(* &quot;-&quot;??_);_(@_)"/>
    <numFmt numFmtId="172" formatCode="d\-m\-yy"/>
    <numFmt numFmtId="173" formatCode="[hh]\.mm\.ss"/>
  </numFmts>
  <fonts count="15">
    <font>
      <sz val="11"/>
      <color theme="1"/>
      <name val="Calibri"/>
      <family val="2"/>
      <scheme val="minor"/>
    </font>
    <font>
      <b/>
      <sz val="11"/>
      <color theme="1"/>
      <name val="Calibri"/>
      <family val="2"/>
      <scheme val="minor"/>
    </font>
    <font>
      <sz val="11"/>
      <color theme="1"/>
      <name val="Calibri"/>
      <family val="2"/>
      <scheme val="minor"/>
    </font>
    <font>
      <b/>
      <sz val="24"/>
      <name val="Arial"/>
      <family val="2"/>
    </font>
    <font>
      <b/>
      <sz val="10"/>
      <name val="Arial"/>
      <family val="2"/>
    </font>
    <font>
      <sz val="9"/>
      <name val="Arial"/>
      <family val="2"/>
    </font>
    <font>
      <sz val="10"/>
      <name val="Arial"/>
      <family val="2"/>
    </font>
    <font>
      <sz val="10"/>
      <color rgb="FF000000"/>
      <name val="Arial"/>
      <family val="2"/>
    </font>
    <font>
      <b/>
      <sz val="10"/>
      <color rgb="FFFFFFFF"/>
      <name val="Eyinterstate light"/>
    </font>
    <font>
      <sz val="9"/>
      <color rgb="FF000000"/>
      <name val="Eyinterstate light"/>
    </font>
    <font>
      <i/>
      <sz val="14"/>
      <name val="Calibri"/>
      <family val="2"/>
    </font>
    <font>
      <b/>
      <i/>
      <sz val="14"/>
      <name val="Calibri"/>
      <family val="2"/>
    </font>
    <font>
      <b/>
      <sz val="9"/>
      <color rgb="FF000000"/>
      <name val="Eyinterstate light"/>
    </font>
    <font>
      <i/>
      <sz val="9"/>
      <color rgb="FF000000"/>
      <name val="EYInterstate Light"/>
    </font>
    <font>
      <sz val="9"/>
      <name val="Eyinterstate light"/>
    </font>
  </fonts>
  <fills count="8">
    <fill>
      <patternFill patternType="none"/>
    </fill>
    <fill>
      <patternFill patternType="gray125"/>
    </fill>
    <fill>
      <patternFill patternType="solid">
        <fgColor rgb="FFFFFFFF"/>
        <bgColor rgb="FFFFFFFF"/>
      </patternFill>
    </fill>
    <fill>
      <patternFill patternType="solid">
        <fgColor rgb="FFEAD1DC"/>
        <bgColor rgb="FFEAD1DC"/>
      </patternFill>
    </fill>
    <fill>
      <patternFill patternType="solid">
        <fgColor rgb="FFE6B8AF"/>
        <bgColor rgb="FFE6B8AF"/>
      </patternFill>
    </fill>
    <fill>
      <patternFill patternType="solid">
        <fgColor rgb="FFBDBDBD"/>
        <bgColor rgb="FFBDBDBD"/>
      </patternFill>
    </fill>
    <fill>
      <patternFill patternType="solid">
        <fgColor rgb="FFF3F3F3"/>
        <bgColor rgb="FFF3F3F3"/>
      </patternFill>
    </fill>
    <fill>
      <patternFill patternType="solid">
        <fgColor rgb="FF7F7F7F"/>
        <bgColor rgb="FF7F7F7F"/>
      </patternFill>
    </fill>
  </fills>
  <borders count="1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164" fontId="2" fillId="0" borderId="0" applyFont="0" applyFill="0" applyBorder="0" applyAlignment="0" applyProtection="0"/>
  </cellStyleXfs>
  <cellXfs count="112">
    <xf numFmtId="0" fontId="0" fillId="0" borderId="0" xfId="0"/>
    <xf numFmtId="0" fontId="1" fillId="0" borderId="0" xfId="0" applyFont="1" applyAlignment="1" applyProtection="1">
      <alignment wrapText="1"/>
    </xf>
    <xf numFmtId="167" fontId="1" fillId="0" borderId="0" xfId="0" applyNumberFormat="1" applyFont="1" applyAlignment="1" applyProtection="1">
      <alignment wrapText="1"/>
    </xf>
    <xf numFmtId="0" fontId="0" fillId="0" borderId="0" xfId="0" applyAlignment="1" applyProtection="1">
      <alignment wrapText="1"/>
    </xf>
    <xf numFmtId="0" fontId="0" fillId="0" borderId="0" xfId="0" applyProtection="1"/>
    <xf numFmtId="167" fontId="0" fillId="0" borderId="0" xfId="0" applyNumberFormat="1" applyProtection="1"/>
    <xf numFmtId="166" fontId="1" fillId="0" borderId="0" xfId="0" applyNumberFormat="1" applyFont="1" applyAlignment="1" applyProtection="1">
      <alignment wrapText="1"/>
    </xf>
    <xf numFmtId="166" fontId="0" fillId="0" borderId="0" xfId="0" applyNumberFormat="1" applyProtection="1"/>
    <xf numFmtId="166" fontId="0" fillId="0" borderId="0" xfId="0" applyNumberFormat="1" applyAlignment="1" applyProtection="1">
      <alignment horizontal="right"/>
    </xf>
    <xf numFmtId="165" fontId="1" fillId="0" borderId="0" xfId="0" applyNumberFormat="1" applyFont="1" applyAlignment="1" applyProtection="1">
      <alignment wrapText="1"/>
    </xf>
    <xf numFmtId="165" fontId="0" fillId="0" borderId="0" xfId="0" applyNumberFormat="1" applyProtection="1"/>
    <xf numFmtId="0" fontId="0" fillId="0" borderId="0" xfId="0" applyAlignment="1" applyProtection="1">
      <alignment horizontal="left"/>
    </xf>
    <xf numFmtId="0" fontId="1" fillId="0" borderId="1" xfId="0" applyFont="1" applyBorder="1" applyAlignment="1" applyProtection="1">
      <alignment wrapText="1"/>
    </xf>
    <xf numFmtId="166" fontId="1"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applyAlignment="1" applyProtection="1">
      <alignment horizontal="right"/>
    </xf>
    <xf numFmtId="167" fontId="1" fillId="0" borderId="1" xfId="0" applyNumberFormat="1" applyFont="1" applyBorder="1" applyAlignment="1" applyProtection="1">
      <alignment wrapText="1"/>
    </xf>
    <xf numFmtId="168" fontId="0" fillId="0" borderId="0" xfId="0" applyNumberFormat="1" applyProtection="1"/>
    <xf numFmtId="9" fontId="0" fillId="0" borderId="0" xfId="0" applyNumberFormat="1" applyProtection="1"/>
    <xf numFmtId="168" fontId="1" fillId="0" borderId="0" xfId="0" applyNumberFormat="1" applyFont="1" applyProtection="1"/>
    <xf numFmtId="169" fontId="0" fillId="0" borderId="0" xfId="0" applyNumberFormat="1"/>
    <xf numFmtId="0" fontId="3" fillId="0" borderId="1" xfId="0"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textRotation="180" wrapText="1"/>
    </xf>
    <xf numFmtId="0" fontId="1" fillId="0" borderId="1" xfId="0" applyFont="1" applyFill="1" applyBorder="1" applyAlignment="1">
      <alignment textRotation="180" wrapText="1"/>
    </xf>
    <xf numFmtId="0" fontId="3" fillId="0" borderId="0"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0" fillId="0" borderId="0" xfId="0" applyFill="1" applyBorder="1" applyAlignment="1">
      <alignment wrapText="1"/>
    </xf>
    <xf numFmtId="0" fontId="0" fillId="0" borderId="0" xfId="0" applyFill="1" applyBorder="1"/>
    <xf numFmtId="0" fontId="0" fillId="0" borderId="3" xfId="0" applyFill="1" applyBorder="1"/>
    <xf numFmtId="169" fontId="2" fillId="0" borderId="0" xfId="1" applyNumberFormat="1" applyFont="1" applyFill="1" applyBorder="1" applyProtection="1">
      <protection locked="0"/>
    </xf>
    <xf numFmtId="169" fontId="0" fillId="0" borderId="0" xfId="1" applyNumberFormat="1" applyFont="1" applyFill="1" applyBorder="1" applyProtection="1">
      <protection locked="0"/>
    </xf>
    <xf numFmtId="0" fontId="0" fillId="0" borderId="0" xfId="0" applyFill="1" applyBorder="1" applyProtection="1"/>
    <xf numFmtId="167" fontId="0" fillId="0" borderId="0" xfId="0" applyNumberFormat="1"/>
    <xf numFmtId="0" fontId="1" fillId="0" borderId="0" xfId="0" applyFont="1" applyFill="1" applyBorder="1" applyAlignment="1">
      <alignment textRotation="180" wrapText="1"/>
    </xf>
    <xf numFmtId="168" fontId="0" fillId="0" borderId="0" xfId="0" applyNumberFormat="1"/>
    <xf numFmtId="170" fontId="0" fillId="0" borderId="0" xfId="0" applyNumberFormat="1"/>
    <xf numFmtId="0" fontId="4" fillId="0" borderId="0" xfId="0" applyFont="1" applyAlignment="1"/>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6" fillId="0" borderId="0" xfId="0" applyFont="1" applyAlignment="1"/>
    <xf numFmtId="49" fontId="6" fillId="0" borderId="0" xfId="0" applyNumberFormat="1" applyFont="1" applyAlignment="1"/>
    <xf numFmtId="0" fontId="6" fillId="0" borderId="0" xfId="0" applyFont="1" applyAlignment="1">
      <alignment wrapText="1"/>
    </xf>
    <xf numFmtId="0" fontId="0" fillId="0" borderId="0" xfId="0" applyFont="1" applyAlignment="1"/>
    <xf numFmtId="0" fontId="0" fillId="4" borderId="0" xfId="0" applyFont="1" applyFill="1" applyAlignment="1"/>
    <xf numFmtId="0" fontId="5" fillId="0" borderId="5" xfId="0" applyFont="1" applyBorder="1" applyAlignment="1">
      <alignment horizontal="left" vertical="top" wrapText="1"/>
    </xf>
    <xf numFmtId="0" fontId="4" fillId="5" borderId="9" xfId="0" applyFont="1" applyFill="1" applyBorder="1" applyAlignment="1">
      <alignment horizontal="center" wrapText="1"/>
    </xf>
    <xf numFmtId="0" fontId="4" fillId="5" borderId="10" xfId="0" applyFont="1" applyFill="1" applyBorder="1" applyAlignment="1">
      <alignment horizontal="center" wrapText="1"/>
    </xf>
    <xf numFmtId="49" fontId="4" fillId="5" borderId="10" xfId="0" applyNumberFormat="1" applyFont="1" applyFill="1" applyBorder="1" applyAlignment="1">
      <alignment horizontal="center" wrapText="1"/>
    </xf>
    <xf numFmtId="0" fontId="4" fillId="5"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3" xfId="0" applyFont="1" applyFill="1" applyBorder="1" applyAlignment="1">
      <alignment horizontal="center" textRotation="45" wrapText="1"/>
    </xf>
    <xf numFmtId="0" fontId="4" fillId="2" borderId="13" xfId="0" applyFont="1" applyFill="1" applyBorder="1" applyAlignment="1">
      <alignment horizontal="center" textRotation="45"/>
    </xf>
    <xf numFmtId="49" fontId="4" fillId="2" borderId="13" xfId="0" applyNumberFormat="1" applyFont="1" applyFill="1" applyBorder="1" applyAlignment="1">
      <alignment horizontal="center" wrapText="1"/>
    </xf>
    <xf numFmtId="0" fontId="4" fillId="2" borderId="14" xfId="0" applyFont="1" applyFill="1" applyBorder="1" applyAlignment="1">
      <alignment horizontal="center" wrapText="1"/>
    </xf>
    <xf numFmtId="0" fontId="6" fillId="6" borderId="0" xfId="0" applyFont="1" applyFill="1" applyAlignment="1"/>
    <xf numFmtId="49" fontId="6" fillId="6" borderId="0" xfId="0" applyNumberFormat="1" applyFont="1" applyFill="1" applyAlignment="1"/>
    <xf numFmtId="171" fontId="6" fillId="6" borderId="0" xfId="0" applyNumberFormat="1" applyFont="1" applyFill="1" applyAlignment="1"/>
    <xf numFmtId="0" fontId="6" fillId="6" borderId="0" xfId="0" applyFont="1" applyFill="1" applyAlignment="1">
      <alignment horizontal="right"/>
    </xf>
    <xf numFmtId="0" fontId="6" fillId="2" borderId="0" xfId="0" applyFont="1" applyFill="1" applyAlignment="1"/>
    <xf numFmtId="49" fontId="6" fillId="2" borderId="0" xfId="0" applyNumberFormat="1" applyFont="1" applyFill="1" applyAlignment="1"/>
    <xf numFmtId="171" fontId="6" fillId="2" borderId="0" xfId="0" applyNumberFormat="1" applyFont="1" applyFill="1" applyAlignment="1"/>
    <xf numFmtId="0" fontId="6" fillId="2" borderId="0" xfId="0" applyFont="1" applyFill="1" applyAlignment="1">
      <alignment horizontal="right"/>
    </xf>
    <xf numFmtId="0" fontId="6" fillId="2" borderId="0" xfId="0" applyFont="1" applyFill="1" applyAlignment="1">
      <alignment wrapText="1"/>
    </xf>
    <xf numFmtId="0" fontId="4" fillId="2" borderId="0" xfId="0" applyFont="1" applyFill="1" applyAlignment="1">
      <alignment wrapText="1"/>
    </xf>
    <xf numFmtId="0" fontId="6" fillId="2" borderId="0" xfId="0" applyFont="1" applyFill="1" applyAlignment="1">
      <alignment textRotation="45"/>
    </xf>
    <xf numFmtId="0" fontId="6" fillId="6" borderId="0" xfId="0" applyFont="1" applyFill="1" applyAlignment="1">
      <alignment wrapText="1"/>
    </xf>
    <xf numFmtId="0" fontId="6" fillId="6" borderId="0" xfId="0" applyFont="1" applyFill="1" applyAlignment="1">
      <alignment textRotation="45"/>
    </xf>
    <xf numFmtId="172" fontId="0" fillId="4" borderId="0" xfId="0" applyNumberFormat="1" applyFont="1" applyFill="1" applyAlignment="1"/>
    <xf numFmtId="3" fontId="6" fillId="6" borderId="0" xfId="0" applyNumberFormat="1" applyFont="1" applyFill="1" applyAlignment="1"/>
    <xf numFmtId="3" fontId="6" fillId="2" borderId="0" xfId="0" applyNumberFormat="1" applyFont="1" applyFill="1" applyAlignment="1"/>
    <xf numFmtId="173" fontId="6" fillId="2" borderId="0" xfId="0" applyNumberFormat="1" applyFont="1" applyFill="1" applyAlignment="1"/>
    <xf numFmtId="0" fontId="6" fillId="3" borderId="0" xfId="0" applyFont="1" applyFill="1" applyAlignment="1"/>
    <xf numFmtId="0" fontId="6" fillId="3" borderId="0" xfId="0" applyFont="1" applyFill="1" applyAlignment="1">
      <alignment wrapText="1"/>
    </xf>
    <xf numFmtId="0" fontId="6" fillId="3" borderId="0" xfId="0" applyFont="1" applyFill="1" applyAlignment="1">
      <alignment textRotation="45"/>
    </xf>
    <xf numFmtId="49" fontId="6" fillId="3" borderId="0" xfId="0" applyNumberFormat="1" applyFont="1" applyFill="1" applyAlignment="1"/>
    <xf numFmtId="3" fontId="6" fillId="3" borderId="0" xfId="0" applyNumberFormat="1" applyFont="1" applyFill="1" applyAlignment="1"/>
    <xf numFmtId="0" fontId="6" fillId="4" borderId="0" xfId="0" applyFont="1" applyFill="1" applyAlignment="1"/>
    <xf numFmtId="0" fontId="6" fillId="4" borderId="0" xfId="0" applyFont="1" applyFill="1" applyAlignment="1">
      <alignment wrapText="1"/>
    </xf>
    <xf numFmtId="0" fontId="6" fillId="4" borderId="0" xfId="0" applyFont="1" applyFill="1" applyAlignment="1">
      <alignment textRotation="45"/>
    </xf>
    <xf numFmtId="49" fontId="6" fillId="4" borderId="0" xfId="0" applyNumberFormat="1" applyFont="1" applyFill="1" applyAlignment="1"/>
    <xf numFmtId="3" fontId="6" fillId="4" borderId="0" xfId="0" applyNumberFormat="1" applyFont="1" applyFill="1" applyAlignment="1"/>
    <xf numFmtId="0" fontId="6" fillId="0" borderId="0" xfId="0" applyFont="1" applyAlignment="1">
      <alignment textRotation="45"/>
    </xf>
    <xf numFmtId="0" fontId="6" fillId="0" borderId="0" xfId="0" quotePrefix="1" applyFont="1" applyAlignment="1">
      <alignment textRotation="45"/>
    </xf>
    <xf numFmtId="0" fontId="8" fillId="7" borderId="15" xfId="0" applyFont="1" applyFill="1" applyBorder="1" applyAlignment="1"/>
    <xf numFmtId="0" fontId="8" fillId="7" borderId="15" xfId="0" applyFont="1" applyFill="1" applyBorder="1" applyAlignment="1">
      <alignment wrapText="1"/>
    </xf>
    <xf numFmtId="0" fontId="9" fillId="0" borderId="15" xfId="0" applyFont="1" applyBorder="1" applyAlignment="1">
      <alignment vertical="top"/>
    </xf>
    <xf numFmtId="0" fontId="9" fillId="0" borderId="0" xfId="0" applyFont="1" applyAlignment="1">
      <alignment vertical="top"/>
    </xf>
    <xf numFmtId="0" fontId="9" fillId="0" borderId="15" xfId="0" applyFont="1" applyBorder="1" applyAlignment="1">
      <alignment vertical="top" wrapText="1"/>
    </xf>
    <xf numFmtId="0" fontId="10" fillId="0" borderId="0" xfId="0" applyFont="1"/>
    <xf numFmtId="0" fontId="11" fillId="0" borderId="0" xfId="0" applyFont="1"/>
    <xf numFmtId="0" fontId="12" fillId="0" borderId="15" xfId="0" applyFont="1" applyBorder="1" applyAlignment="1">
      <alignment vertical="top"/>
    </xf>
    <xf numFmtId="0" fontId="14" fillId="0" borderId="15" xfId="0" applyFont="1" applyBorder="1" applyAlignment="1">
      <alignment vertical="top" wrapText="1"/>
    </xf>
    <xf numFmtId="0" fontId="4" fillId="0" borderId="0" xfId="0" applyFont="1"/>
    <xf numFmtId="0" fontId="9" fillId="0" borderId="15" xfId="0" applyFont="1" applyBorder="1" applyAlignment="1">
      <alignment horizontal="left" vertical="top" wrapText="1"/>
    </xf>
    <xf numFmtId="0" fontId="9" fillId="0" borderId="16" xfId="0" applyFont="1" applyBorder="1" applyAlignment="1">
      <alignment vertical="top" wrapText="1"/>
    </xf>
    <xf numFmtId="0" fontId="9" fillId="0" borderId="15" xfId="0" applyFont="1" applyBorder="1" applyAlignment="1">
      <alignment wrapText="1"/>
    </xf>
    <xf numFmtId="0" fontId="13" fillId="0" borderId="15" xfId="0" applyFont="1" applyBorder="1" applyAlignment="1">
      <alignment vertical="top" wrapText="1"/>
    </xf>
    <xf numFmtId="0" fontId="13" fillId="0" borderId="15" xfId="0" applyFont="1" applyBorder="1" applyAlignment="1">
      <alignment vertical="top"/>
    </xf>
    <xf numFmtId="0" fontId="4" fillId="0" borderId="0" xfId="0" applyFont="1" applyFill="1" applyAlignment="1">
      <alignment horizontal="left"/>
    </xf>
    <xf numFmtId="0" fontId="6" fillId="0" borderId="0" xfId="0" applyFont="1" applyFill="1" applyAlignment="1">
      <alignment horizontal="left" vertical="top" wrapText="1"/>
    </xf>
    <xf numFmtId="0" fontId="6" fillId="0" borderId="0" xfId="0" applyFont="1" applyFill="1" applyAlignment="1"/>
    <xf numFmtId="0" fontId="6" fillId="0" borderId="0" xfId="0" applyFont="1" applyFill="1" applyAlignment="1">
      <alignment textRotation="45"/>
    </xf>
    <xf numFmtId="0" fontId="0" fillId="0" borderId="0" xfId="0" applyFont="1" applyFill="1" applyAlignment="1"/>
    <xf numFmtId="0" fontId="5" fillId="0" borderId="4" xfId="0" applyFont="1" applyBorder="1" applyAlignment="1">
      <alignment horizontal="left" vertical="top" wrapText="1"/>
    </xf>
    <xf numFmtId="0" fontId="6" fillId="0" borderId="5" xfId="0" applyFont="1" applyBorder="1"/>
    <xf numFmtId="0" fontId="6" fillId="0" borderId="6" xfId="0" applyFont="1" applyBorder="1"/>
    <xf numFmtId="0" fontId="6" fillId="0" borderId="7" xfId="0" applyFont="1" applyBorder="1"/>
    <xf numFmtId="0" fontId="0" fillId="0" borderId="0" xfId="0" applyFont="1" applyAlignment="1"/>
    <xf numFmtId="0" fontId="6" fillId="0" borderId="8" xfId="0" applyFont="1" applyBorder="1"/>
    <xf numFmtId="0" fontId="4" fillId="5" borderId="10" xfId="0" applyFont="1" applyFill="1" applyBorder="1" applyAlignment="1">
      <alignment horizontal="center" wrapText="1"/>
    </xf>
    <xf numFmtId="0" fontId="6" fillId="5" borderId="10" xfId="0" applyFont="1" applyFill="1" applyBorder="1"/>
  </cellXfs>
  <cellStyles count="2">
    <cellStyle name="Komma" xfId="1" builtinId="3"/>
    <cellStyle name="Normal" xfId="0" builtinId="0"/>
  </cellStyles>
  <dxfs count="7">
    <dxf>
      <fill>
        <patternFill patternType="solid">
          <fgColor rgb="FFB7E1CD"/>
          <bgColor rgb="FFB7E1CD"/>
        </patternFill>
      </fill>
    </dxf>
    <dxf>
      <fill>
        <patternFill patternType="solid">
          <fgColor rgb="FFE6B8AF"/>
          <bgColor rgb="FFE6B8AF"/>
        </patternFill>
      </fill>
    </dxf>
    <dxf>
      <fill>
        <patternFill patternType="solid">
          <fgColor rgb="FFF9CB9C"/>
          <bgColor rgb="FFF9CB9C"/>
        </patternFill>
      </fill>
    </dxf>
    <dxf>
      <fill>
        <patternFill patternType="solid">
          <fgColor rgb="FFEAD1DC"/>
          <bgColor rgb="FFEAD1DC"/>
        </patternFill>
      </fill>
    </dxf>
    <dxf>
      <fill>
        <patternFill patternType="solid">
          <fgColor rgb="FFCFE2F3"/>
          <bgColor rgb="FFCFE2F3"/>
        </patternFill>
      </fill>
    </dxf>
    <dxf>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90" zoomScaleNormal="90" workbookViewId="0">
      <pane ySplit="1" topLeftCell="A2" activePane="bottomLeft" state="frozen"/>
      <selection pane="bottomLeft" activeCell="F30" sqref="F30"/>
    </sheetView>
  </sheetViews>
  <sheetFormatPr defaultColWidth="9.140625" defaultRowHeight="15"/>
  <cols>
    <col min="1" max="1" width="9" style="4" customWidth="1"/>
    <col min="2" max="2" width="36.42578125" style="4" customWidth="1"/>
    <col min="3" max="3" width="59.42578125" style="4" customWidth="1"/>
    <col min="4" max="4" width="22.7109375" style="4" customWidth="1"/>
    <col min="5" max="5" width="24.28515625" style="4" customWidth="1"/>
    <col min="6" max="6" width="69.140625" style="4" customWidth="1"/>
    <col min="7" max="7" width="21.42578125" style="5" customWidth="1"/>
    <col min="8" max="8" width="19.5703125" style="5" customWidth="1"/>
    <col min="9" max="9" width="19.42578125" style="5" customWidth="1"/>
    <col min="10" max="10" width="9.140625" style="4" customWidth="1"/>
    <col min="11" max="12" width="12.85546875" style="4" bestFit="1" customWidth="1"/>
    <col min="13" max="16384" width="9.140625" style="4"/>
  </cols>
  <sheetData>
    <row r="1" spans="1:12" s="3" customFormat="1" ht="45">
      <c r="A1" s="1" t="s">
        <v>25</v>
      </c>
      <c r="B1" s="1" t="s">
        <v>0</v>
      </c>
      <c r="C1" s="1" t="s">
        <v>1</v>
      </c>
      <c r="D1" s="1" t="s">
        <v>24</v>
      </c>
      <c r="E1" s="1" t="s">
        <v>2</v>
      </c>
      <c r="F1" s="1" t="s">
        <v>3</v>
      </c>
      <c r="G1" s="2" t="s">
        <v>168</v>
      </c>
      <c r="H1" s="2" t="s">
        <v>170</v>
      </c>
      <c r="I1" s="2" t="s">
        <v>169</v>
      </c>
      <c r="K1" s="3" t="s">
        <v>439</v>
      </c>
      <c r="L1" s="3" t="s">
        <v>440</v>
      </c>
    </row>
    <row r="2" spans="1:12">
      <c r="A2" s="4" t="s">
        <v>209</v>
      </c>
      <c r="B2" s="4" t="s">
        <v>210</v>
      </c>
      <c r="C2" s="4" t="s">
        <v>211</v>
      </c>
      <c r="D2" s="4" t="s">
        <v>62</v>
      </c>
      <c r="E2" s="4" t="s">
        <v>5</v>
      </c>
      <c r="F2" s="4" t="s">
        <v>9</v>
      </c>
      <c r="G2" s="5">
        <v>508877</v>
      </c>
      <c r="H2" s="5">
        <v>0</v>
      </c>
      <c r="I2" s="5">
        <v>50965</v>
      </c>
      <c r="K2" s="4" t="str">
        <f>LEFT(A2,1)</f>
        <v>S</v>
      </c>
      <c r="L2" s="5">
        <f t="shared" ref="L2:L6" si="0">SUM(G2:I2)</f>
        <v>559842</v>
      </c>
    </row>
    <row r="3" spans="1:12">
      <c r="A3" s="4" t="s">
        <v>94</v>
      </c>
      <c r="B3" s="4" t="s">
        <v>95</v>
      </c>
      <c r="C3" s="4" t="s">
        <v>96</v>
      </c>
      <c r="D3" s="4" t="s">
        <v>62</v>
      </c>
      <c r="E3" s="4" t="s">
        <v>22</v>
      </c>
      <c r="F3" s="4" t="s">
        <v>97</v>
      </c>
      <c r="G3" s="5">
        <v>145783</v>
      </c>
      <c r="H3" s="5">
        <v>402005</v>
      </c>
      <c r="I3" s="5">
        <v>0</v>
      </c>
      <c r="K3" s="4" t="str">
        <f t="shared" ref="K3:K5" si="1">LEFT(A3,1)</f>
        <v>S</v>
      </c>
      <c r="L3" s="5">
        <f t="shared" si="0"/>
        <v>547788</v>
      </c>
    </row>
    <row r="4" spans="1:12">
      <c r="A4" s="4" t="s">
        <v>28</v>
      </c>
      <c r="B4" s="4" t="s">
        <v>10</v>
      </c>
      <c r="C4" s="4" t="s">
        <v>99</v>
      </c>
      <c r="D4" s="4" t="s">
        <v>62</v>
      </c>
      <c r="E4" s="4" t="s">
        <v>5</v>
      </c>
      <c r="F4" s="4" t="s">
        <v>9</v>
      </c>
      <c r="G4" s="5">
        <v>0</v>
      </c>
      <c r="H4" s="5">
        <v>0</v>
      </c>
      <c r="I4" s="5">
        <v>775826</v>
      </c>
      <c r="K4" s="4" t="str">
        <f t="shared" si="1"/>
        <v>S</v>
      </c>
      <c r="L4" s="5">
        <f t="shared" si="0"/>
        <v>775826</v>
      </c>
    </row>
    <row r="5" spans="1:12">
      <c r="A5" s="4" t="s">
        <v>28</v>
      </c>
      <c r="B5" s="4" t="s">
        <v>10</v>
      </c>
      <c r="C5" s="4" t="s">
        <v>100</v>
      </c>
      <c r="D5" s="4" t="s">
        <v>62</v>
      </c>
      <c r="E5" s="4" t="s">
        <v>5</v>
      </c>
      <c r="F5" s="4" t="s">
        <v>9</v>
      </c>
      <c r="G5" s="5">
        <v>111941</v>
      </c>
      <c r="H5" s="5">
        <v>0</v>
      </c>
      <c r="I5" s="5">
        <v>0</v>
      </c>
      <c r="K5" s="4" t="str">
        <f t="shared" si="1"/>
        <v>S</v>
      </c>
      <c r="L5" s="5">
        <f t="shared" si="0"/>
        <v>111941</v>
      </c>
    </row>
    <row r="6" spans="1:12">
      <c r="A6" s="4" t="s">
        <v>185</v>
      </c>
      <c r="B6" s="4" t="s">
        <v>186</v>
      </c>
      <c r="C6" s="4" t="s">
        <v>131</v>
      </c>
      <c r="D6" s="4" t="s">
        <v>62</v>
      </c>
      <c r="E6" s="4" t="s">
        <v>4</v>
      </c>
      <c r="F6" s="4" t="s">
        <v>66</v>
      </c>
      <c r="G6" s="5">
        <v>0</v>
      </c>
      <c r="H6" s="5">
        <v>0</v>
      </c>
      <c r="I6" s="5">
        <v>0</v>
      </c>
      <c r="K6" s="4" t="str">
        <f>LEFT(A6,1)</f>
        <v>S</v>
      </c>
      <c r="L6" s="5">
        <f t="shared" si="0"/>
        <v>0</v>
      </c>
    </row>
    <row r="7" spans="1:12">
      <c r="A7" s="4" t="s">
        <v>50</v>
      </c>
      <c r="B7" s="4" t="s">
        <v>51</v>
      </c>
      <c r="C7" s="4" t="s">
        <v>52</v>
      </c>
      <c r="D7" s="4" t="s">
        <v>44</v>
      </c>
      <c r="E7" s="4" t="s">
        <v>5</v>
      </c>
      <c r="F7" s="4" t="s">
        <v>9</v>
      </c>
      <c r="G7" s="5">
        <v>0</v>
      </c>
      <c r="H7" s="5">
        <v>458380</v>
      </c>
      <c r="I7" s="5">
        <v>1928152</v>
      </c>
      <c r="K7" s="4" t="str">
        <f t="shared" ref="K7:K53" si="2">LEFT(A7,1)</f>
        <v>V</v>
      </c>
      <c r="L7" s="5">
        <f>SUM(G7:I7)</f>
        <v>2386532</v>
      </c>
    </row>
    <row r="8" spans="1:12">
      <c r="A8" s="4" t="s">
        <v>275</v>
      </c>
      <c r="B8" s="4" t="s">
        <v>276</v>
      </c>
      <c r="C8" s="4" t="s">
        <v>277</v>
      </c>
      <c r="D8" s="4" t="s">
        <v>62</v>
      </c>
      <c r="E8" s="4" t="s">
        <v>4</v>
      </c>
      <c r="F8" s="4" t="s">
        <v>197</v>
      </c>
      <c r="G8" s="5">
        <v>0</v>
      </c>
      <c r="H8" s="5">
        <v>0</v>
      </c>
      <c r="I8" s="5">
        <v>0</v>
      </c>
      <c r="K8" s="4" t="str">
        <f t="shared" si="2"/>
        <v>V</v>
      </c>
      <c r="L8" s="5">
        <f t="shared" ref="L8:L53" si="3">SUM(G8:I8)</f>
        <v>0</v>
      </c>
    </row>
    <row r="9" spans="1:12">
      <c r="A9" s="4" t="s">
        <v>32</v>
      </c>
      <c r="B9" s="4" t="s">
        <v>196</v>
      </c>
      <c r="C9" s="4" t="s">
        <v>96</v>
      </c>
      <c r="D9" s="4" t="s">
        <v>62</v>
      </c>
      <c r="E9" s="4" t="s">
        <v>4</v>
      </c>
      <c r="F9" s="4" t="s">
        <v>197</v>
      </c>
      <c r="G9" s="5">
        <v>0</v>
      </c>
      <c r="H9" s="5">
        <v>0</v>
      </c>
      <c r="I9" s="5">
        <v>0</v>
      </c>
      <c r="K9" s="4" t="str">
        <f t="shared" si="2"/>
        <v>S</v>
      </c>
      <c r="L9" s="5">
        <f t="shared" si="3"/>
        <v>0</v>
      </c>
    </row>
    <row r="10" spans="1:12">
      <c r="A10" s="4" t="s">
        <v>221</v>
      </c>
      <c r="B10" s="4" t="s">
        <v>222</v>
      </c>
      <c r="C10" s="4" t="s">
        <v>223</v>
      </c>
      <c r="D10" s="4" t="s">
        <v>62</v>
      </c>
      <c r="E10" s="4" t="s">
        <v>4</v>
      </c>
      <c r="F10" s="4" t="s">
        <v>224</v>
      </c>
      <c r="G10" s="5">
        <v>0</v>
      </c>
      <c r="H10" s="5">
        <v>0</v>
      </c>
      <c r="I10" s="5">
        <v>0</v>
      </c>
      <c r="K10" s="4" t="str">
        <f t="shared" si="2"/>
        <v>S</v>
      </c>
      <c r="L10" s="5">
        <f t="shared" si="3"/>
        <v>0</v>
      </c>
    </row>
    <row r="11" spans="1:12">
      <c r="A11" s="4" t="s">
        <v>106</v>
      </c>
      <c r="B11" s="4" t="s">
        <v>107</v>
      </c>
      <c r="C11" s="4" t="s">
        <v>108</v>
      </c>
      <c r="D11" s="4" t="s">
        <v>62</v>
      </c>
      <c r="E11" s="4" t="s">
        <v>4</v>
      </c>
      <c r="F11" s="4" t="s">
        <v>112</v>
      </c>
      <c r="G11" s="5">
        <v>0</v>
      </c>
      <c r="H11" s="5">
        <v>0</v>
      </c>
      <c r="I11" s="5">
        <v>0</v>
      </c>
      <c r="K11" s="4" t="str">
        <f t="shared" si="2"/>
        <v>S</v>
      </c>
      <c r="L11" s="5">
        <f t="shared" si="3"/>
        <v>0</v>
      </c>
    </row>
    <row r="12" spans="1:12">
      <c r="A12" s="4" t="s">
        <v>106</v>
      </c>
      <c r="B12" s="4" t="s">
        <v>107</v>
      </c>
      <c r="C12" s="4" t="s">
        <v>109</v>
      </c>
      <c r="D12" s="4" t="s">
        <v>62</v>
      </c>
      <c r="E12" s="4" t="s">
        <v>4</v>
      </c>
      <c r="F12" s="4" t="s">
        <v>112</v>
      </c>
      <c r="G12" s="5">
        <v>0</v>
      </c>
      <c r="H12" s="5">
        <v>0</v>
      </c>
      <c r="I12" s="5">
        <v>0</v>
      </c>
      <c r="K12" s="4" t="str">
        <f t="shared" si="2"/>
        <v>S</v>
      </c>
      <c r="L12" s="5">
        <f t="shared" si="3"/>
        <v>0</v>
      </c>
    </row>
    <row r="13" spans="1:12">
      <c r="A13" s="4" t="s">
        <v>106</v>
      </c>
      <c r="B13" s="4" t="s">
        <v>107</v>
      </c>
      <c r="C13" s="4" t="s">
        <v>110</v>
      </c>
      <c r="D13" s="4" t="s">
        <v>62</v>
      </c>
      <c r="E13" s="4" t="s">
        <v>4</v>
      </c>
      <c r="F13" s="4" t="s">
        <v>66</v>
      </c>
      <c r="G13" s="5">
        <v>0</v>
      </c>
      <c r="H13" s="5">
        <v>0</v>
      </c>
      <c r="I13" s="5">
        <v>0</v>
      </c>
      <c r="K13" s="4" t="str">
        <f t="shared" si="2"/>
        <v>S</v>
      </c>
      <c r="L13" s="5">
        <f t="shared" si="3"/>
        <v>0</v>
      </c>
    </row>
    <row r="14" spans="1:12">
      <c r="A14" s="4" t="s">
        <v>106</v>
      </c>
      <c r="B14" s="4" t="s">
        <v>107</v>
      </c>
      <c r="C14" s="4" t="s">
        <v>111</v>
      </c>
      <c r="D14" s="4" t="s">
        <v>62</v>
      </c>
      <c r="E14" s="4" t="s">
        <v>4</v>
      </c>
      <c r="F14" s="4" t="s">
        <v>112</v>
      </c>
      <c r="G14" s="5">
        <v>0</v>
      </c>
      <c r="H14" s="5">
        <v>0</v>
      </c>
      <c r="I14" s="5">
        <v>0</v>
      </c>
      <c r="K14" s="4" t="str">
        <f t="shared" si="2"/>
        <v>S</v>
      </c>
      <c r="L14" s="5">
        <f t="shared" si="3"/>
        <v>0</v>
      </c>
    </row>
    <row r="15" spans="1:12">
      <c r="A15" s="4" t="s">
        <v>58</v>
      </c>
      <c r="B15" s="4" t="s">
        <v>336</v>
      </c>
      <c r="C15" s="4" t="s">
        <v>310</v>
      </c>
      <c r="D15" s="4" t="s">
        <v>62</v>
      </c>
      <c r="E15" s="4" t="s">
        <v>5</v>
      </c>
      <c r="F15" s="4" t="s">
        <v>9</v>
      </c>
      <c r="G15" s="5">
        <v>0</v>
      </c>
      <c r="H15" s="5">
        <v>0</v>
      </c>
      <c r="I15" s="5">
        <v>174681</v>
      </c>
      <c r="K15" s="4" t="str">
        <f t="shared" si="2"/>
        <v>V</v>
      </c>
      <c r="L15" s="5">
        <f t="shared" si="3"/>
        <v>174681</v>
      </c>
    </row>
    <row r="16" spans="1:12">
      <c r="A16" s="4" t="s">
        <v>225</v>
      </c>
      <c r="B16" s="4" t="s">
        <v>226</v>
      </c>
      <c r="C16" s="4" t="s">
        <v>227</v>
      </c>
      <c r="D16" s="4" t="s">
        <v>62</v>
      </c>
      <c r="E16" s="4" t="s">
        <v>4</v>
      </c>
      <c r="F16" s="4" t="s">
        <v>229</v>
      </c>
      <c r="G16" s="5">
        <v>0</v>
      </c>
      <c r="H16" s="5">
        <v>0</v>
      </c>
      <c r="I16" s="5">
        <v>0</v>
      </c>
      <c r="K16" s="4" t="str">
        <f t="shared" si="2"/>
        <v>S</v>
      </c>
      <c r="L16" s="5">
        <f t="shared" si="3"/>
        <v>0</v>
      </c>
    </row>
    <row r="17" spans="1:12">
      <c r="A17" s="4" t="s">
        <v>225</v>
      </c>
      <c r="B17" s="4" t="s">
        <v>226</v>
      </c>
      <c r="C17" s="4" t="s">
        <v>230</v>
      </c>
      <c r="D17" s="4" t="s">
        <v>62</v>
      </c>
      <c r="E17" s="4" t="s">
        <v>4</v>
      </c>
      <c r="F17" s="4" t="s">
        <v>229</v>
      </c>
      <c r="G17" s="5">
        <v>0</v>
      </c>
      <c r="H17" s="5">
        <v>0</v>
      </c>
      <c r="I17" s="5">
        <v>0</v>
      </c>
      <c r="K17" s="4" t="str">
        <f t="shared" si="2"/>
        <v>S</v>
      </c>
      <c r="L17" s="5">
        <f t="shared" si="3"/>
        <v>0</v>
      </c>
    </row>
    <row r="18" spans="1:12">
      <c r="A18" s="4" t="s">
        <v>119</v>
      </c>
      <c r="B18" s="4" t="s">
        <v>120</v>
      </c>
      <c r="C18" s="4" t="s">
        <v>122</v>
      </c>
      <c r="D18" s="4" t="s">
        <v>62</v>
      </c>
      <c r="E18" s="4" t="s">
        <v>5</v>
      </c>
      <c r="F18" s="4" t="s">
        <v>9</v>
      </c>
      <c r="G18" s="5">
        <v>0</v>
      </c>
      <c r="H18" s="5">
        <v>0</v>
      </c>
      <c r="I18" s="5">
        <v>500720</v>
      </c>
      <c r="K18" s="4" t="str">
        <f t="shared" si="2"/>
        <v>S</v>
      </c>
      <c r="L18" s="5">
        <f t="shared" si="3"/>
        <v>500720</v>
      </c>
    </row>
    <row r="19" spans="1:12">
      <c r="A19" s="4" t="s">
        <v>63</v>
      </c>
      <c r="B19" s="4" t="s">
        <v>64</v>
      </c>
      <c r="C19" s="4" t="s">
        <v>65</v>
      </c>
      <c r="D19" s="4" t="s">
        <v>44</v>
      </c>
      <c r="E19" s="4" t="s">
        <v>4</v>
      </c>
      <c r="F19" s="4" t="s">
        <v>66</v>
      </c>
      <c r="G19" s="5">
        <v>0</v>
      </c>
      <c r="H19" s="5">
        <v>0</v>
      </c>
      <c r="I19" s="5">
        <v>0</v>
      </c>
      <c r="K19" s="4" t="str">
        <f t="shared" si="2"/>
        <v>V</v>
      </c>
      <c r="L19" s="5">
        <f t="shared" si="3"/>
        <v>0</v>
      </c>
    </row>
    <row r="20" spans="1:12">
      <c r="A20" s="4" t="s">
        <v>119</v>
      </c>
      <c r="B20" s="4" t="s">
        <v>120</v>
      </c>
      <c r="C20" s="4" t="s">
        <v>123</v>
      </c>
      <c r="D20" s="4" t="s">
        <v>62</v>
      </c>
      <c r="E20" s="4" t="s">
        <v>5</v>
      </c>
      <c r="F20" s="4" t="s">
        <v>9</v>
      </c>
      <c r="G20" s="5">
        <v>266137</v>
      </c>
      <c r="H20" s="5">
        <v>0</v>
      </c>
      <c r="I20" s="5">
        <v>0</v>
      </c>
      <c r="K20" s="4" t="str">
        <f t="shared" si="2"/>
        <v>S</v>
      </c>
      <c r="L20" s="5">
        <f t="shared" si="3"/>
        <v>266137</v>
      </c>
    </row>
    <row r="21" spans="1:12">
      <c r="A21" s="4" t="s">
        <v>119</v>
      </c>
      <c r="B21" s="4" t="s">
        <v>120</v>
      </c>
      <c r="C21" s="4" t="s">
        <v>124</v>
      </c>
      <c r="D21" s="4" t="s">
        <v>62</v>
      </c>
      <c r="E21" s="4" t="s">
        <v>5</v>
      </c>
      <c r="F21" s="4" t="s">
        <v>9</v>
      </c>
      <c r="G21" s="5">
        <v>322415</v>
      </c>
      <c r="H21" s="5">
        <v>0</v>
      </c>
      <c r="I21" s="5">
        <v>0</v>
      </c>
      <c r="K21" s="4" t="str">
        <f t="shared" si="2"/>
        <v>S</v>
      </c>
      <c r="L21" s="5">
        <f t="shared" si="3"/>
        <v>322415</v>
      </c>
    </row>
    <row r="22" spans="1:12">
      <c r="A22" s="4" t="s">
        <v>127</v>
      </c>
      <c r="B22" s="4" t="s">
        <v>128</v>
      </c>
      <c r="C22" s="4" t="s">
        <v>96</v>
      </c>
      <c r="D22" s="4" t="s">
        <v>62</v>
      </c>
      <c r="E22" s="4" t="s">
        <v>4</v>
      </c>
      <c r="F22" s="4" t="s">
        <v>66</v>
      </c>
      <c r="G22" s="5">
        <v>0</v>
      </c>
      <c r="H22" s="5">
        <v>0</v>
      </c>
      <c r="I22" s="5">
        <v>0</v>
      </c>
      <c r="K22" s="4" t="str">
        <f t="shared" si="2"/>
        <v>S</v>
      </c>
      <c r="L22" s="5">
        <f t="shared" si="3"/>
        <v>0</v>
      </c>
    </row>
    <row r="23" spans="1:12">
      <c r="A23" s="4" t="s">
        <v>71</v>
      </c>
      <c r="B23" s="4" t="s">
        <v>72</v>
      </c>
      <c r="C23" s="4" t="s">
        <v>73</v>
      </c>
      <c r="D23" s="4" t="s">
        <v>44</v>
      </c>
      <c r="E23" s="4" t="s">
        <v>5</v>
      </c>
      <c r="F23" s="4" t="s">
        <v>9</v>
      </c>
      <c r="G23" s="5">
        <v>0</v>
      </c>
      <c r="H23" s="5">
        <v>0</v>
      </c>
      <c r="I23" s="5">
        <v>691385</v>
      </c>
      <c r="K23" s="4" t="str">
        <f t="shared" si="2"/>
        <v>V</v>
      </c>
      <c r="L23" s="5">
        <f t="shared" si="3"/>
        <v>691385</v>
      </c>
    </row>
    <row r="24" spans="1:12">
      <c r="A24" s="4" t="s">
        <v>71</v>
      </c>
      <c r="B24" s="4" t="s">
        <v>72</v>
      </c>
      <c r="C24" s="4" t="s">
        <v>74</v>
      </c>
      <c r="D24" s="4" t="s">
        <v>44</v>
      </c>
      <c r="E24" s="4" t="s">
        <v>5</v>
      </c>
      <c r="F24" s="4" t="s">
        <v>9</v>
      </c>
      <c r="G24" s="5">
        <v>0</v>
      </c>
      <c r="H24" s="5">
        <v>0</v>
      </c>
      <c r="I24" s="5">
        <v>114498</v>
      </c>
      <c r="K24" s="4" t="str">
        <f t="shared" si="2"/>
        <v>V</v>
      </c>
      <c r="L24" s="5">
        <f t="shared" si="3"/>
        <v>114498</v>
      </c>
    </row>
    <row r="25" spans="1:12">
      <c r="A25" s="4" t="s">
        <v>71</v>
      </c>
      <c r="B25" s="4" t="s">
        <v>72</v>
      </c>
      <c r="C25" s="4" t="s">
        <v>75</v>
      </c>
      <c r="D25" s="4" t="s">
        <v>44</v>
      </c>
      <c r="E25" s="4" t="s">
        <v>5</v>
      </c>
      <c r="F25" s="4" t="s">
        <v>9</v>
      </c>
      <c r="G25" s="5">
        <v>0</v>
      </c>
      <c r="H25" s="5">
        <v>0</v>
      </c>
      <c r="I25" s="5">
        <v>23171</v>
      </c>
      <c r="K25" s="4" t="str">
        <f t="shared" si="2"/>
        <v>V</v>
      </c>
      <c r="L25" s="5">
        <f t="shared" si="3"/>
        <v>23171</v>
      </c>
    </row>
    <row r="26" spans="1:12">
      <c r="A26" s="4" t="s">
        <v>129</v>
      </c>
      <c r="B26" s="4" t="s">
        <v>130</v>
      </c>
      <c r="C26" s="4" t="s">
        <v>96</v>
      </c>
      <c r="D26" s="4" t="s">
        <v>62</v>
      </c>
      <c r="E26" s="4" t="s">
        <v>4</v>
      </c>
      <c r="F26" s="4" t="s">
        <v>66</v>
      </c>
      <c r="G26" s="5">
        <v>0</v>
      </c>
      <c r="H26" s="5">
        <v>0</v>
      </c>
      <c r="I26" s="5">
        <v>0</v>
      </c>
      <c r="K26" s="4" t="str">
        <f t="shared" si="2"/>
        <v>S</v>
      </c>
      <c r="L26" s="5">
        <f t="shared" si="3"/>
        <v>0</v>
      </c>
    </row>
    <row r="27" spans="1:12">
      <c r="A27" s="4" t="s">
        <v>129</v>
      </c>
      <c r="B27" s="4" t="s">
        <v>130</v>
      </c>
      <c r="C27" s="4" t="s">
        <v>131</v>
      </c>
      <c r="D27" s="4" t="s">
        <v>62</v>
      </c>
      <c r="E27" s="4" t="s">
        <v>4</v>
      </c>
      <c r="F27" s="4" t="s">
        <v>112</v>
      </c>
      <c r="G27" s="5">
        <v>0</v>
      </c>
      <c r="H27" s="5">
        <v>0</v>
      </c>
      <c r="I27" s="5">
        <v>0</v>
      </c>
      <c r="K27" s="4" t="str">
        <f t="shared" si="2"/>
        <v>S</v>
      </c>
      <c r="L27" s="5">
        <f t="shared" si="3"/>
        <v>0</v>
      </c>
    </row>
    <row r="28" spans="1:12">
      <c r="A28" s="4" t="s">
        <v>133</v>
      </c>
      <c r="B28" s="4" t="s">
        <v>134</v>
      </c>
      <c r="C28" s="4" t="s">
        <v>135</v>
      </c>
      <c r="D28" s="4" t="s">
        <v>62</v>
      </c>
      <c r="E28" s="4" t="s">
        <v>4</v>
      </c>
      <c r="F28" s="4" t="s">
        <v>136</v>
      </c>
      <c r="G28" s="5">
        <v>0</v>
      </c>
      <c r="H28" s="5">
        <v>0</v>
      </c>
      <c r="I28" s="5">
        <v>0</v>
      </c>
      <c r="K28" s="4" t="str">
        <f t="shared" si="2"/>
        <v>S</v>
      </c>
      <c r="L28" s="5">
        <f t="shared" si="3"/>
        <v>0</v>
      </c>
    </row>
    <row r="29" spans="1:12">
      <c r="A29" s="4" t="s">
        <v>328</v>
      </c>
      <c r="B29" s="4" t="s">
        <v>329</v>
      </c>
      <c r="C29" s="4" t="s">
        <v>310</v>
      </c>
      <c r="D29" s="4" t="s">
        <v>62</v>
      </c>
      <c r="E29" s="4" t="s">
        <v>5</v>
      </c>
      <c r="F29" s="4" t="s">
        <v>9</v>
      </c>
      <c r="G29" s="5">
        <v>0</v>
      </c>
      <c r="H29" s="5">
        <v>0</v>
      </c>
      <c r="I29" s="5">
        <v>80305</v>
      </c>
      <c r="K29" s="4" t="str">
        <f t="shared" si="2"/>
        <v>V</v>
      </c>
      <c r="L29" s="5">
        <f t="shared" si="3"/>
        <v>80305</v>
      </c>
    </row>
    <row r="30" spans="1:12">
      <c r="A30" s="4" t="s">
        <v>200</v>
      </c>
      <c r="B30" s="4" t="s">
        <v>201</v>
      </c>
      <c r="C30" s="4" t="s">
        <v>202</v>
      </c>
      <c r="D30" s="4" t="s">
        <v>62</v>
      </c>
      <c r="E30" s="4" t="s">
        <v>4</v>
      </c>
      <c r="F30" s="4" t="s">
        <v>66</v>
      </c>
      <c r="G30" s="5">
        <v>0</v>
      </c>
      <c r="H30" s="5">
        <v>0</v>
      </c>
      <c r="I30" s="5">
        <v>0</v>
      </c>
      <c r="K30" s="4" t="str">
        <f t="shared" si="2"/>
        <v>S</v>
      </c>
      <c r="L30" s="5">
        <f t="shared" si="3"/>
        <v>0</v>
      </c>
    </row>
    <row r="31" spans="1:12">
      <c r="A31" s="4" t="s">
        <v>308</v>
      </c>
      <c r="B31" s="4" t="s">
        <v>309</v>
      </c>
      <c r="C31" s="4" t="s">
        <v>310</v>
      </c>
      <c r="D31" s="4" t="s">
        <v>44</v>
      </c>
      <c r="E31" s="4" t="s">
        <v>5</v>
      </c>
      <c r="F31" s="4" t="s">
        <v>9</v>
      </c>
      <c r="G31" s="5">
        <v>0</v>
      </c>
      <c r="H31" s="5">
        <v>0</v>
      </c>
      <c r="I31" s="5">
        <v>594883</v>
      </c>
      <c r="K31" s="4" t="str">
        <f t="shared" si="2"/>
        <v>V</v>
      </c>
      <c r="L31" s="5">
        <f t="shared" si="3"/>
        <v>594883</v>
      </c>
    </row>
    <row r="32" spans="1:12">
      <c r="A32" s="4" t="s">
        <v>244</v>
      </c>
      <c r="B32" s="4" t="s">
        <v>245</v>
      </c>
      <c r="C32" s="4" t="s">
        <v>246</v>
      </c>
      <c r="D32" s="4" t="s">
        <v>62</v>
      </c>
      <c r="E32" s="4" t="s">
        <v>5</v>
      </c>
      <c r="F32" s="4" t="s">
        <v>9</v>
      </c>
      <c r="G32" s="5">
        <v>273343</v>
      </c>
      <c r="H32" s="5">
        <v>0</v>
      </c>
      <c r="I32" s="5">
        <v>697674</v>
      </c>
      <c r="K32" s="4" t="str">
        <f t="shared" si="2"/>
        <v>S</v>
      </c>
      <c r="L32" s="5">
        <f t="shared" si="3"/>
        <v>971017</v>
      </c>
    </row>
    <row r="33" spans="1:12">
      <c r="A33" s="4" t="s">
        <v>244</v>
      </c>
      <c r="B33" s="4" t="s">
        <v>245</v>
      </c>
      <c r="C33" s="4" t="s">
        <v>247</v>
      </c>
      <c r="D33" s="4" t="s">
        <v>62</v>
      </c>
      <c r="E33" s="4" t="s">
        <v>5</v>
      </c>
      <c r="F33" s="4" t="s">
        <v>9</v>
      </c>
      <c r="G33" s="5">
        <v>0</v>
      </c>
      <c r="H33" s="5">
        <v>0</v>
      </c>
      <c r="I33" s="5">
        <v>33483</v>
      </c>
      <c r="K33" s="4" t="str">
        <f t="shared" si="2"/>
        <v>S</v>
      </c>
      <c r="L33" s="5">
        <f t="shared" si="3"/>
        <v>33483</v>
      </c>
    </row>
    <row r="34" spans="1:12">
      <c r="A34" s="4" t="s">
        <v>238</v>
      </c>
      <c r="B34" s="4" t="s">
        <v>239</v>
      </c>
      <c r="C34" s="4" t="s">
        <v>240</v>
      </c>
      <c r="D34" s="4" t="s">
        <v>62</v>
      </c>
      <c r="E34" s="4" t="s">
        <v>4</v>
      </c>
      <c r="F34" s="4" t="s">
        <v>241</v>
      </c>
      <c r="G34" s="5">
        <v>0</v>
      </c>
      <c r="H34" s="5">
        <v>0</v>
      </c>
      <c r="I34" s="5">
        <v>0</v>
      </c>
      <c r="K34" s="4" t="str">
        <f t="shared" si="2"/>
        <v>S</v>
      </c>
      <c r="L34" s="5">
        <f t="shared" si="3"/>
        <v>0</v>
      </c>
    </row>
    <row r="35" spans="1:12">
      <c r="A35" s="4" t="s">
        <v>138</v>
      </c>
      <c r="B35" s="4" t="s">
        <v>89</v>
      </c>
      <c r="C35" s="4" t="s">
        <v>139</v>
      </c>
      <c r="D35" s="4" t="s">
        <v>62</v>
      </c>
      <c r="E35" s="4" t="s">
        <v>5</v>
      </c>
      <c r="F35" s="4" t="s">
        <v>9</v>
      </c>
      <c r="G35" s="5">
        <v>151306</v>
      </c>
      <c r="H35" s="5">
        <v>0</v>
      </c>
      <c r="I35" s="5">
        <v>0</v>
      </c>
      <c r="K35" s="4" t="str">
        <f t="shared" si="2"/>
        <v>S</v>
      </c>
      <c r="L35" s="5">
        <f t="shared" si="3"/>
        <v>151306</v>
      </c>
    </row>
    <row r="36" spans="1:12">
      <c r="A36" s="4" t="s">
        <v>138</v>
      </c>
      <c r="B36" s="4" t="s">
        <v>89</v>
      </c>
      <c r="C36" s="4" t="s">
        <v>140</v>
      </c>
      <c r="D36" s="4" t="s">
        <v>62</v>
      </c>
      <c r="E36" s="4" t="s">
        <v>5</v>
      </c>
      <c r="F36" s="4" t="s">
        <v>9</v>
      </c>
      <c r="G36" s="5">
        <v>33242</v>
      </c>
      <c r="H36" s="5">
        <v>0</v>
      </c>
      <c r="I36" s="5">
        <v>0</v>
      </c>
      <c r="K36" s="4" t="str">
        <f t="shared" si="2"/>
        <v>S</v>
      </c>
      <c r="L36" s="5">
        <f t="shared" si="3"/>
        <v>33242</v>
      </c>
    </row>
    <row r="37" spans="1:12">
      <c r="A37" s="4" t="s">
        <v>138</v>
      </c>
      <c r="B37" s="4" t="s">
        <v>89</v>
      </c>
      <c r="C37" s="4" t="s">
        <v>141</v>
      </c>
      <c r="D37" s="4" t="s">
        <v>62</v>
      </c>
      <c r="E37" s="4" t="s">
        <v>5</v>
      </c>
      <c r="F37" s="4" t="s">
        <v>9</v>
      </c>
      <c r="G37" s="5">
        <v>724915</v>
      </c>
      <c r="H37" s="5">
        <v>0</v>
      </c>
      <c r="I37" s="5">
        <v>0</v>
      </c>
      <c r="K37" s="4" t="str">
        <f t="shared" si="2"/>
        <v>S</v>
      </c>
      <c r="L37" s="5">
        <f t="shared" si="3"/>
        <v>724915</v>
      </c>
    </row>
    <row r="38" spans="1:12">
      <c r="A38" s="4" t="s">
        <v>311</v>
      </c>
      <c r="B38" s="4" t="s">
        <v>312</v>
      </c>
      <c r="C38" s="4" t="s">
        <v>313</v>
      </c>
      <c r="D38" s="4" t="s">
        <v>62</v>
      </c>
      <c r="E38" s="4" t="s">
        <v>22</v>
      </c>
      <c r="F38" s="4" t="s">
        <v>314</v>
      </c>
      <c r="G38" s="5">
        <v>0</v>
      </c>
      <c r="H38" s="5">
        <v>0</v>
      </c>
      <c r="I38" s="5">
        <v>53083</v>
      </c>
      <c r="K38" s="4" t="str">
        <f t="shared" si="2"/>
        <v>V</v>
      </c>
      <c r="L38" s="5">
        <f t="shared" si="3"/>
        <v>53083</v>
      </c>
    </row>
    <row r="39" spans="1:12">
      <c r="A39" s="4" t="s">
        <v>138</v>
      </c>
      <c r="B39" s="4" t="s">
        <v>89</v>
      </c>
      <c r="C39" s="4" t="s">
        <v>142</v>
      </c>
      <c r="D39" s="4" t="s">
        <v>62</v>
      </c>
      <c r="E39" s="4" t="s">
        <v>5</v>
      </c>
      <c r="F39" s="4" t="s">
        <v>9</v>
      </c>
      <c r="G39" s="5">
        <v>381856</v>
      </c>
      <c r="H39" s="5">
        <v>0</v>
      </c>
      <c r="I39" s="5">
        <v>0</v>
      </c>
      <c r="K39" s="4" t="str">
        <f t="shared" si="2"/>
        <v>S</v>
      </c>
      <c r="L39" s="5">
        <f t="shared" si="3"/>
        <v>381856</v>
      </c>
    </row>
    <row r="40" spans="1:12">
      <c r="A40" s="4" t="s">
        <v>138</v>
      </c>
      <c r="B40" s="4" t="s">
        <v>89</v>
      </c>
      <c r="C40" s="4" t="s">
        <v>143</v>
      </c>
      <c r="D40" s="4" t="s">
        <v>62</v>
      </c>
      <c r="E40" s="4" t="s">
        <v>5</v>
      </c>
      <c r="F40" s="4" t="s">
        <v>9</v>
      </c>
      <c r="G40" s="5">
        <v>462755</v>
      </c>
      <c r="H40" s="5">
        <v>0</v>
      </c>
      <c r="I40" s="5">
        <v>0</v>
      </c>
      <c r="K40" s="4" t="str">
        <f t="shared" si="2"/>
        <v>S</v>
      </c>
      <c r="L40" s="5">
        <f t="shared" si="3"/>
        <v>462755</v>
      </c>
    </row>
    <row r="41" spans="1:12">
      <c r="A41" s="4" t="s">
        <v>138</v>
      </c>
      <c r="B41" s="4" t="s">
        <v>89</v>
      </c>
      <c r="C41" s="4" t="s">
        <v>144</v>
      </c>
      <c r="D41" s="4" t="s">
        <v>62</v>
      </c>
      <c r="E41" s="4" t="s">
        <v>5</v>
      </c>
      <c r="F41" s="4" t="s">
        <v>9</v>
      </c>
      <c r="G41" s="5">
        <v>11949</v>
      </c>
      <c r="H41" s="5">
        <v>0</v>
      </c>
      <c r="I41" s="5">
        <v>0</v>
      </c>
      <c r="K41" s="4" t="str">
        <f t="shared" si="2"/>
        <v>S</v>
      </c>
      <c r="L41" s="5">
        <f t="shared" si="3"/>
        <v>11949</v>
      </c>
    </row>
    <row r="42" spans="1:12">
      <c r="A42" s="4" t="s">
        <v>37</v>
      </c>
      <c r="B42" s="4" t="s">
        <v>8</v>
      </c>
      <c r="C42" s="4" t="s">
        <v>162</v>
      </c>
      <c r="D42" s="4" t="s">
        <v>62</v>
      </c>
      <c r="E42" s="4" t="s">
        <v>4</v>
      </c>
      <c r="F42" s="4" t="s">
        <v>136</v>
      </c>
      <c r="G42" s="5">
        <v>0</v>
      </c>
      <c r="H42" s="5">
        <v>0</v>
      </c>
      <c r="I42" s="5">
        <v>0</v>
      </c>
      <c r="K42" s="4" t="str">
        <f t="shared" si="2"/>
        <v>S</v>
      </c>
      <c r="L42" s="5">
        <f t="shared" si="3"/>
        <v>0</v>
      </c>
    </row>
    <row r="43" spans="1:12">
      <c r="A43" s="4" t="s">
        <v>37</v>
      </c>
      <c r="B43" s="4" t="s">
        <v>8</v>
      </c>
      <c r="C43" s="4" t="s">
        <v>163</v>
      </c>
      <c r="D43" s="4" t="s">
        <v>62</v>
      </c>
      <c r="E43" s="4" t="s">
        <v>4</v>
      </c>
      <c r="F43" s="4" t="s">
        <v>136</v>
      </c>
      <c r="G43" s="5">
        <v>0</v>
      </c>
      <c r="H43" s="5">
        <v>0</v>
      </c>
      <c r="I43" s="5">
        <v>0</v>
      </c>
      <c r="K43" s="4" t="str">
        <f t="shared" si="2"/>
        <v>S</v>
      </c>
      <c r="L43" s="5">
        <f t="shared" si="3"/>
        <v>0</v>
      </c>
    </row>
    <row r="44" spans="1:12">
      <c r="A44" s="4" t="s">
        <v>38</v>
      </c>
      <c r="B44" s="4" t="s">
        <v>11</v>
      </c>
      <c r="C44" s="4" t="s">
        <v>12</v>
      </c>
      <c r="D44" s="4" t="s">
        <v>62</v>
      </c>
      <c r="E44" s="4" t="s">
        <v>5</v>
      </c>
      <c r="F44" s="4" t="s">
        <v>9</v>
      </c>
      <c r="G44" s="5">
        <v>0</v>
      </c>
      <c r="H44" s="5">
        <v>0</v>
      </c>
      <c r="I44" s="5">
        <v>1577125</v>
      </c>
      <c r="K44" s="4" t="str">
        <f t="shared" si="2"/>
        <v>S</v>
      </c>
      <c r="L44" s="5">
        <f t="shared" si="3"/>
        <v>1577125</v>
      </c>
    </row>
    <row r="45" spans="1:12">
      <c r="A45" s="4" t="s">
        <v>330</v>
      </c>
      <c r="B45" s="4" t="s">
        <v>331</v>
      </c>
      <c r="C45" s="4" t="s">
        <v>332</v>
      </c>
      <c r="D45" s="4" t="s">
        <v>44</v>
      </c>
      <c r="E45" s="4" t="s">
        <v>5</v>
      </c>
      <c r="F45" s="4" t="s">
        <v>9</v>
      </c>
      <c r="G45" s="5">
        <v>0</v>
      </c>
      <c r="H45" s="5">
        <v>0</v>
      </c>
      <c r="I45" s="5">
        <v>3250260</v>
      </c>
      <c r="K45" s="4" t="str">
        <f t="shared" si="2"/>
        <v>V</v>
      </c>
      <c r="L45" s="5">
        <f t="shared" si="3"/>
        <v>3250260</v>
      </c>
    </row>
    <row r="46" spans="1:12">
      <c r="A46" s="4" t="s">
        <v>343</v>
      </c>
      <c r="B46" s="4" t="s">
        <v>344</v>
      </c>
      <c r="C46" s="4" t="s">
        <v>351</v>
      </c>
      <c r="D46" s="4" t="s">
        <v>62</v>
      </c>
      <c r="E46" s="4" t="s">
        <v>4</v>
      </c>
      <c r="F46" s="4" t="s">
        <v>352</v>
      </c>
      <c r="G46" s="5">
        <v>0</v>
      </c>
      <c r="H46" s="5">
        <v>0</v>
      </c>
      <c r="I46" s="5">
        <v>0</v>
      </c>
      <c r="K46" s="4" t="str">
        <f t="shared" si="2"/>
        <v>S</v>
      </c>
      <c r="L46" s="5">
        <f t="shared" si="3"/>
        <v>0</v>
      </c>
    </row>
    <row r="47" spans="1:12">
      <c r="A47" s="4" t="s">
        <v>343</v>
      </c>
      <c r="B47" s="4" t="s">
        <v>344</v>
      </c>
      <c r="C47" s="4" t="s">
        <v>353</v>
      </c>
      <c r="D47" s="4" t="s">
        <v>62</v>
      </c>
      <c r="E47" s="4" t="s">
        <v>4</v>
      </c>
      <c r="F47" s="4" t="s">
        <v>66</v>
      </c>
      <c r="G47" s="5">
        <v>0</v>
      </c>
      <c r="H47" s="5">
        <v>0</v>
      </c>
      <c r="I47" s="5">
        <v>0</v>
      </c>
      <c r="K47" s="4" t="str">
        <f t="shared" si="2"/>
        <v>S</v>
      </c>
      <c r="L47" s="5">
        <f t="shared" si="3"/>
        <v>0</v>
      </c>
    </row>
    <row r="48" spans="1:12">
      <c r="A48" s="4" t="s">
        <v>343</v>
      </c>
      <c r="B48" s="4" t="s">
        <v>344</v>
      </c>
      <c r="C48" s="4" t="s">
        <v>354</v>
      </c>
      <c r="D48" s="4" t="s">
        <v>62</v>
      </c>
      <c r="E48" s="4" t="s">
        <v>4</v>
      </c>
      <c r="F48" s="4" t="s">
        <v>66</v>
      </c>
      <c r="G48" s="5">
        <v>0</v>
      </c>
      <c r="H48" s="5">
        <v>0</v>
      </c>
      <c r="I48" s="5">
        <v>0</v>
      </c>
      <c r="K48" s="4" t="str">
        <f t="shared" si="2"/>
        <v>S</v>
      </c>
      <c r="L48" s="5">
        <f t="shared" si="3"/>
        <v>0</v>
      </c>
    </row>
    <row r="49" spans="1:12">
      <c r="A49" s="4" t="s">
        <v>363</v>
      </c>
      <c r="B49" s="4" t="s">
        <v>331</v>
      </c>
      <c r="C49" s="4" t="s">
        <v>364</v>
      </c>
      <c r="D49" s="4" t="s">
        <v>62</v>
      </c>
      <c r="E49" s="4" t="s">
        <v>5</v>
      </c>
      <c r="F49" s="4" t="s">
        <v>9</v>
      </c>
      <c r="G49" s="5">
        <v>0</v>
      </c>
      <c r="H49" s="5">
        <v>0</v>
      </c>
      <c r="I49" s="5">
        <v>136828</v>
      </c>
      <c r="K49" s="4" t="str">
        <f t="shared" si="2"/>
        <v>S</v>
      </c>
      <c r="L49" s="5">
        <f t="shared" si="3"/>
        <v>136828</v>
      </c>
    </row>
    <row r="50" spans="1:12">
      <c r="A50" s="4" t="s">
        <v>363</v>
      </c>
      <c r="B50" s="4" t="s">
        <v>331</v>
      </c>
      <c r="C50" s="4" t="s">
        <v>365</v>
      </c>
      <c r="D50" s="4" t="s">
        <v>62</v>
      </c>
      <c r="E50" s="4" t="s">
        <v>5</v>
      </c>
      <c r="F50" s="4" t="s">
        <v>9</v>
      </c>
      <c r="G50" s="5">
        <v>0</v>
      </c>
      <c r="H50" s="5">
        <v>0</v>
      </c>
      <c r="I50" s="5">
        <v>907414</v>
      </c>
      <c r="K50" s="4" t="str">
        <f t="shared" si="2"/>
        <v>S</v>
      </c>
      <c r="L50" s="5">
        <f t="shared" si="3"/>
        <v>907414</v>
      </c>
    </row>
    <row r="51" spans="1:12">
      <c r="A51" s="4" t="s">
        <v>363</v>
      </c>
      <c r="B51" s="4" t="s">
        <v>331</v>
      </c>
      <c r="C51" s="4" t="s">
        <v>366</v>
      </c>
      <c r="D51" s="4" t="s">
        <v>62</v>
      </c>
      <c r="E51" s="4" t="s">
        <v>5</v>
      </c>
      <c r="F51" s="4" t="s">
        <v>9</v>
      </c>
      <c r="G51" s="5">
        <v>124840</v>
      </c>
      <c r="H51" s="5">
        <v>188139</v>
      </c>
      <c r="I51" s="5">
        <v>0</v>
      </c>
      <c r="K51" s="4" t="str">
        <f t="shared" si="2"/>
        <v>S</v>
      </c>
      <c r="L51" s="5">
        <f t="shared" si="3"/>
        <v>312979</v>
      </c>
    </row>
    <row r="52" spans="1:12">
      <c r="A52" s="4" t="s">
        <v>363</v>
      </c>
      <c r="B52" s="4" t="s">
        <v>331</v>
      </c>
      <c r="C52" s="4" t="s">
        <v>367</v>
      </c>
      <c r="D52" s="4" t="s">
        <v>62</v>
      </c>
      <c r="E52" s="4" t="s">
        <v>5</v>
      </c>
      <c r="F52" s="4" t="s">
        <v>9</v>
      </c>
      <c r="G52" s="5">
        <v>1338830</v>
      </c>
      <c r="H52" s="5">
        <v>1896367</v>
      </c>
      <c r="I52" s="5">
        <v>307618</v>
      </c>
      <c r="K52" s="4" t="str">
        <f t="shared" si="2"/>
        <v>S</v>
      </c>
      <c r="L52" s="5">
        <f t="shared" si="3"/>
        <v>3542815</v>
      </c>
    </row>
    <row r="53" spans="1:12">
      <c r="A53" s="4" t="s">
        <v>38</v>
      </c>
      <c r="B53" s="4" t="s">
        <v>11</v>
      </c>
      <c r="C53" s="4" t="s">
        <v>12</v>
      </c>
      <c r="D53" s="4" t="s">
        <v>441</v>
      </c>
      <c r="E53" s="4" t="s">
        <v>5</v>
      </c>
      <c r="G53" s="5">
        <v>0</v>
      </c>
      <c r="H53" s="5">
        <v>0</v>
      </c>
      <c r="I53" s="5">
        <v>1078279.345</v>
      </c>
      <c r="K53" s="4" t="str">
        <f t="shared" si="2"/>
        <v>S</v>
      </c>
      <c r="L53" s="5">
        <f t="shared" si="3"/>
        <v>1078279.345</v>
      </c>
    </row>
    <row r="54" spans="1:12">
      <c r="A54" s="4" t="s">
        <v>28</v>
      </c>
      <c r="B54" s="4" t="s">
        <v>10</v>
      </c>
      <c r="C54" s="4" t="s">
        <v>443</v>
      </c>
      <c r="D54" s="4" t="s">
        <v>441</v>
      </c>
      <c r="E54" s="4" t="s">
        <v>5</v>
      </c>
      <c r="G54" s="5">
        <v>0</v>
      </c>
      <c r="H54" s="5">
        <v>0</v>
      </c>
      <c r="I54" s="5">
        <v>419328</v>
      </c>
      <c r="K54" s="4" t="str">
        <f t="shared" ref="K54:K56" si="4">LEFT(A54,1)</f>
        <v>S</v>
      </c>
      <c r="L54" s="5">
        <f t="shared" ref="L54:L56" si="5">SUM(G54:I54)</f>
        <v>419328</v>
      </c>
    </row>
    <row r="55" spans="1:12">
      <c r="A55" s="4" t="s">
        <v>28</v>
      </c>
      <c r="B55" s="4" t="s">
        <v>10</v>
      </c>
      <c r="C55" s="4" t="s">
        <v>444</v>
      </c>
      <c r="D55" s="4" t="s">
        <v>441</v>
      </c>
      <c r="E55" s="4" t="s">
        <v>5</v>
      </c>
      <c r="G55" s="5">
        <v>0</v>
      </c>
      <c r="H55" s="5">
        <v>0</v>
      </c>
      <c r="I55" s="5">
        <v>91020</v>
      </c>
      <c r="K55" s="4" t="str">
        <f t="shared" si="4"/>
        <v>S</v>
      </c>
      <c r="L55" s="5">
        <f t="shared" si="5"/>
        <v>91020</v>
      </c>
    </row>
    <row r="56" spans="1:12">
      <c r="A56" s="4" t="s">
        <v>28</v>
      </c>
      <c r="B56" s="4" t="s">
        <v>10</v>
      </c>
      <c r="C56" s="4" t="s">
        <v>445</v>
      </c>
      <c r="D56" s="4" t="s">
        <v>441</v>
      </c>
      <c r="E56" s="4" t="s">
        <v>5</v>
      </c>
      <c r="G56" s="5">
        <v>0</v>
      </c>
      <c r="H56" s="5">
        <v>0</v>
      </c>
      <c r="I56" s="5">
        <v>1119000</v>
      </c>
      <c r="K56" s="4" t="str">
        <f t="shared" si="4"/>
        <v>S</v>
      </c>
      <c r="L56" s="5">
        <f t="shared" si="5"/>
        <v>1119000</v>
      </c>
    </row>
    <row r="57" spans="1:12">
      <c r="A57" s="4" t="s">
        <v>446</v>
      </c>
      <c r="B57" s="4" t="s">
        <v>447</v>
      </c>
      <c r="C57" s="4" t="s">
        <v>448</v>
      </c>
      <c r="D57" s="4" t="s">
        <v>441</v>
      </c>
      <c r="E57" s="4" t="s">
        <v>4</v>
      </c>
      <c r="F57" s="4" t="s">
        <v>66</v>
      </c>
      <c r="G57" s="5">
        <v>0</v>
      </c>
      <c r="H57" s="5">
        <v>0</v>
      </c>
      <c r="I57" s="5">
        <v>0</v>
      </c>
      <c r="K57" s="4" t="str">
        <f t="shared" ref="K57:K58" si="6">LEFT(A57,1)</f>
        <v>S</v>
      </c>
      <c r="L57" s="5">
        <f t="shared" ref="L57:L58" si="7">SUM(G57:I57)</f>
        <v>0</v>
      </c>
    </row>
    <row r="58" spans="1:12">
      <c r="A58" s="4" t="s">
        <v>446</v>
      </c>
      <c r="B58" s="4" t="s">
        <v>447</v>
      </c>
      <c r="C58" s="4" t="s">
        <v>449</v>
      </c>
      <c r="D58" s="4" t="s">
        <v>441</v>
      </c>
      <c r="E58" s="4" t="s">
        <v>4</v>
      </c>
      <c r="F58" s="4" t="s">
        <v>452</v>
      </c>
      <c r="G58" s="5">
        <v>0</v>
      </c>
      <c r="H58" s="5">
        <v>0</v>
      </c>
      <c r="I58" s="5">
        <v>0</v>
      </c>
      <c r="K58" s="4" t="str">
        <f t="shared" si="6"/>
        <v>S</v>
      </c>
      <c r="L58" s="5">
        <f t="shared" si="7"/>
        <v>0</v>
      </c>
    </row>
  </sheetData>
  <autoFilter ref="A1:L58"/>
  <customSheetViews>
    <customSheetView guid="{AC1D7D0B-2AED-49A6-9727-A3E7C05F3B5B}" showAutoFilter="1" topLeftCell="D1">
      <pane ySplit="1" topLeftCell="A20" activePane="bottomLeft" state="frozen"/>
      <selection pane="bottomLeft" activeCell="K47" sqref="K47"/>
      <pageMargins left="0.7" right="0.7" top="0.75" bottom="0.75" header="0.3" footer="0.3"/>
      <pageSetup paperSize="9" orientation="portrait" r:id="rId1"/>
      <autoFilter ref="A1:K45">
        <sortState ref="A3:K45">
          <sortCondition ref="A1:A41"/>
        </sortState>
      </autoFilter>
    </customSheetView>
    <customSheetView guid="{EA58CC3C-EBA0-4C4F-80A0-335F76701FC3}" showAutoFilter="1">
      <pane ySplit="1" topLeftCell="A20" activePane="bottomLeft" state="frozen"/>
      <selection pane="bottomLeft" activeCell="A40" sqref="A40:E40"/>
      <pageMargins left="0.7" right="0.7" top="0.75" bottom="0.75" header="0.3" footer="0.3"/>
      <pageSetup paperSize="9" orientation="portrait" r:id="rId2"/>
      <autoFilter ref="A1:K34">
        <sortState ref="A2:K36">
          <sortCondition ref="A1:A34"/>
        </sortState>
      </autoFilter>
    </customSheetView>
    <customSheetView guid="{2830239C-9AFD-4C2B-828A-B0D9FDD05C55}" showAutoFilter="1">
      <pane ySplit="1" topLeftCell="A2" activePane="bottomLeft" state="frozen"/>
      <selection pane="bottomLeft" activeCell="A2" sqref="A2"/>
      <pageMargins left="0.7" right="0.7" top="0.75" bottom="0.75" header="0.3" footer="0.3"/>
      <pageSetup paperSize="9" orientation="portrait" r:id="rId3"/>
      <autoFilter ref="A1:K51"/>
    </customSheetView>
    <customSheetView guid="{E1924101-1A4B-4122-A61F-C470C1C303B3}" scale="90" showAutoFilter="1">
      <pane ySplit="1" topLeftCell="A41" activePane="bottomLeft" state="frozen"/>
      <selection pane="bottomLeft" activeCell="G62" sqref="G62"/>
      <pageMargins left="0.7" right="0.7" top="0.75" bottom="0.75" header="0.3" footer="0.3"/>
      <pageSetup paperSize="9" orientation="portrait" r:id="rId4"/>
      <autoFilter ref="A1:L58"/>
    </customSheetView>
  </customSheetView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16"/>
  <sheetViews>
    <sheetView topLeftCell="A49" zoomScale="80" zoomScaleNormal="80" workbookViewId="0">
      <selection activeCell="O8" sqref="O8"/>
    </sheetView>
  </sheetViews>
  <sheetFormatPr defaultColWidth="17.28515625" defaultRowHeight="15"/>
  <cols>
    <col min="1" max="1" width="2.28515625" style="42" customWidth="1"/>
    <col min="2" max="2" width="31.140625" style="42" customWidth="1"/>
    <col min="3" max="3" width="11.85546875" style="42" hidden="1" customWidth="1"/>
    <col min="4" max="4" width="13.140625" style="42" customWidth="1"/>
    <col min="5" max="5" width="36" style="42" customWidth="1"/>
    <col min="6" max="6" width="21.5703125" style="42" customWidth="1"/>
    <col min="7" max="7" width="46.42578125" style="42" customWidth="1"/>
    <col min="8" max="8" width="16.7109375" style="42" customWidth="1"/>
    <col min="9" max="9" width="6.140625" style="42" customWidth="1"/>
    <col min="10" max="10" width="5.42578125" style="42" customWidth="1"/>
    <col min="11" max="11" width="6.42578125" style="42" customWidth="1"/>
    <col min="12" max="12" width="7.42578125" style="42" customWidth="1"/>
    <col min="13" max="13" width="11.5703125" style="42" customWidth="1"/>
    <col min="14" max="14" width="15" style="42" customWidth="1"/>
    <col min="15" max="15" width="15.140625" style="42" customWidth="1"/>
    <col min="16" max="16" width="44.28515625" style="42" customWidth="1"/>
    <col min="17" max="18" width="15.140625" style="42" customWidth="1"/>
    <col min="19" max="19" width="32.140625" style="42" customWidth="1"/>
    <col min="20" max="20" width="15.7109375" style="42" customWidth="1"/>
    <col min="21" max="21" width="9.42578125" style="42" customWidth="1"/>
    <col min="22" max="22" width="24.42578125" style="42" customWidth="1"/>
    <col min="23" max="25" width="8" style="42" customWidth="1"/>
    <col min="26" max="16384" width="17.28515625" style="42"/>
  </cols>
  <sheetData>
    <row r="1" spans="1:22" ht="7.5" customHeight="1" thickBot="1">
      <c r="A1" s="36"/>
      <c r="B1" s="37"/>
      <c r="C1" s="37"/>
      <c r="D1" s="37"/>
      <c r="E1" s="37"/>
      <c r="F1" s="37"/>
      <c r="G1" s="37"/>
      <c r="H1" s="37"/>
      <c r="I1" s="37"/>
      <c r="J1" s="37"/>
      <c r="K1" s="37"/>
      <c r="L1" s="37"/>
      <c r="M1" s="37"/>
      <c r="N1" s="38"/>
      <c r="O1" s="37"/>
      <c r="P1" s="37"/>
      <c r="Q1" s="39"/>
      <c r="R1" s="40"/>
      <c r="S1" s="41"/>
      <c r="T1" s="39"/>
      <c r="U1" s="39"/>
      <c r="V1" s="39"/>
    </row>
    <row r="2" spans="1:22">
      <c r="A2" s="39"/>
      <c r="B2" s="104" t="s">
        <v>1586</v>
      </c>
      <c r="C2" s="105"/>
      <c r="D2" s="105"/>
      <c r="E2" s="105"/>
      <c r="F2" s="105"/>
      <c r="G2" s="105"/>
      <c r="H2" s="105"/>
      <c r="I2" s="105"/>
      <c r="J2" s="105"/>
      <c r="K2" s="105"/>
      <c r="L2" s="105"/>
      <c r="M2" s="106"/>
      <c r="N2" s="38"/>
      <c r="Q2" s="37"/>
      <c r="R2" s="38"/>
      <c r="S2" s="41"/>
      <c r="T2" s="39"/>
      <c r="U2" s="39"/>
      <c r="V2" s="39"/>
    </row>
    <row r="3" spans="1:22">
      <c r="A3" s="39"/>
      <c r="B3" s="107"/>
      <c r="C3" s="108"/>
      <c r="D3" s="108"/>
      <c r="E3" s="108"/>
      <c r="F3" s="108"/>
      <c r="G3" s="108"/>
      <c r="H3" s="108"/>
      <c r="I3" s="108"/>
      <c r="J3" s="108"/>
      <c r="K3" s="108"/>
      <c r="L3" s="108"/>
      <c r="M3" s="109"/>
      <c r="N3" s="38"/>
      <c r="O3" s="99"/>
      <c r="P3" s="100"/>
      <c r="Q3" s="37"/>
      <c r="R3" s="38"/>
      <c r="S3" s="41"/>
      <c r="T3" s="39"/>
      <c r="U3" s="39"/>
      <c r="V3" s="39"/>
    </row>
    <row r="4" spans="1:22">
      <c r="A4" s="39"/>
      <c r="B4" s="107"/>
      <c r="C4" s="108"/>
      <c r="D4" s="108"/>
      <c r="E4" s="108"/>
      <c r="F4" s="108"/>
      <c r="G4" s="108"/>
      <c r="H4" s="108"/>
      <c r="I4" s="108"/>
      <c r="J4" s="108"/>
      <c r="K4" s="108"/>
      <c r="L4" s="108"/>
      <c r="M4" s="109"/>
      <c r="N4" s="38"/>
      <c r="O4" s="100"/>
      <c r="P4" s="100"/>
      <c r="Q4" s="37"/>
      <c r="R4" s="38"/>
      <c r="S4" s="41"/>
      <c r="T4" s="39"/>
      <c r="U4" s="39"/>
      <c r="V4" s="39"/>
    </row>
    <row r="5" spans="1:22">
      <c r="A5" s="39"/>
      <c r="B5" s="107"/>
      <c r="C5" s="108"/>
      <c r="D5" s="108"/>
      <c r="E5" s="108"/>
      <c r="F5" s="108"/>
      <c r="G5" s="108"/>
      <c r="H5" s="108"/>
      <c r="I5" s="108"/>
      <c r="J5" s="108"/>
      <c r="K5" s="108"/>
      <c r="L5" s="108"/>
      <c r="M5" s="109"/>
      <c r="N5" s="38"/>
      <c r="O5" s="101"/>
      <c r="P5" s="100"/>
      <c r="Q5" s="37"/>
      <c r="R5" s="38"/>
      <c r="S5" s="41"/>
      <c r="T5" s="39"/>
      <c r="U5" s="39"/>
      <c r="V5" s="39"/>
    </row>
    <row r="6" spans="1:22">
      <c r="A6" s="39"/>
      <c r="B6" s="107"/>
      <c r="C6" s="108"/>
      <c r="D6" s="108"/>
      <c r="E6" s="108"/>
      <c r="F6" s="108"/>
      <c r="G6" s="108"/>
      <c r="H6" s="108"/>
      <c r="I6" s="108"/>
      <c r="J6" s="108"/>
      <c r="K6" s="108"/>
      <c r="L6" s="108"/>
      <c r="M6" s="109"/>
      <c r="N6" s="38"/>
      <c r="O6" s="102"/>
      <c r="P6" s="103"/>
      <c r="Q6" s="37"/>
      <c r="R6" s="38"/>
      <c r="S6" s="41"/>
      <c r="T6" s="39"/>
      <c r="U6" s="39"/>
      <c r="V6" s="39"/>
    </row>
    <row r="7" spans="1:22">
      <c r="A7" s="39"/>
      <c r="B7" s="107"/>
      <c r="C7" s="108"/>
      <c r="D7" s="108"/>
      <c r="E7" s="108"/>
      <c r="F7" s="108"/>
      <c r="G7" s="108"/>
      <c r="H7" s="108"/>
      <c r="I7" s="108"/>
      <c r="J7" s="108"/>
      <c r="K7" s="108"/>
      <c r="L7" s="108"/>
      <c r="M7" s="109"/>
      <c r="N7" s="38"/>
      <c r="O7" s="101"/>
      <c r="P7" s="103"/>
      <c r="Q7" s="37"/>
      <c r="R7" s="38"/>
      <c r="S7" s="41"/>
      <c r="T7" s="39"/>
      <c r="U7" s="39"/>
      <c r="V7" s="39"/>
    </row>
    <row r="8" spans="1:22">
      <c r="A8" s="39"/>
      <c r="B8" s="107"/>
      <c r="C8" s="108"/>
      <c r="D8" s="108"/>
      <c r="E8" s="108"/>
      <c r="F8" s="108"/>
      <c r="G8" s="108"/>
      <c r="H8" s="108"/>
      <c r="I8" s="108"/>
      <c r="J8" s="108"/>
      <c r="K8" s="108"/>
      <c r="L8" s="108"/>
      <c r="M8" s="109"/>
      <c r="N8" s="38"/>
      <c r="O8" s="103"/>
      <c r="P8" s="103"/>
      <c r="Q8" s="37"/>
      <c r="R8" s="38"/>
      <c r="S8" s="41"/>
      <c r="T8" s="39"/>
      <c r="U8" s="39"/>
      <c r="V8" s="39"/>
    </row>
    <row r="9" spans="1:22">
      <c r="A9" s="39"/>
      <c r="B9" s="107"/>
      <c r="C9" s="108"/>
      <c r="D9" s="108"/>
      <c r="E9" s="108"/>
      <c r="F9" s="108"/>
      <c r="G9" s="108"/>
      <c r="H9" s="108"/>
      <c r="I9" s="108"/>
      <c r="J9" s="108"/>
      <c r="K9" s="108"/>
      <c r="L9" s="108"/>
      <c r="M9" s="109"/>
      <c r="N9" s="38"/>
      <c r="O9" s="103"/>
      <c r="P9" s="103"/>
      <c r="Q9" s="37"/>
      <c r="R9" s="38"/>
      <c r="S9" s="41"/>
      <c r="T9" s="39"/>
      <c r="U9" s="39"/>
      <c r="V9" s="39"/>
    </row>
    <row r="10" spans="1:22" ht="15.75" thickBot="1">
      <c r="A10" s="39"/>
      <c r="B10" s="107"/>
      <c r="C10" s="108"/>
      <c r="D10" s="108"/>
      <c r="E10" s="108"/>
      <c r="F10" s="108"/>
      <c r="G10" s="108"/>
      <c r="H10" s="108"/>
      <c r="I10" s="108"/>
      <c r="J10" s="108"/>
      <c r="K10" s="108"/>
      <c r="L10" s="108"/>
      <c r="M10" s="109"/>
      <c r="N10" s="38"/>
      <c r="O10" s="103"/>
      <c r="P10" s="103"/>
      <c r="Q10" s="37"/>
      <c r="R10" s="38"/>
      <c r="S10" s="41"/>
      <c r="T10" s="39"/>
      <c r="U10" s="39"/>
      <c r="V10" s="39"/>
    </row>
    <row r="11" spans="1:22" ht="1.5" customHeight="1">
      <c r="A11" s="39"/>
      <c r="B11" s="44"/>
      <c r="C11" s="44"/>
      <c r="D11" s="44"/>
      <c r="E11" s="44"/>
      <c r="F11" s="44"/>
      <c r="G11" s="44"/>
      <c r="H11" s="44"/>
      <c r="I11" s="44"/>
      <c r="J11" s="44"/>
      <c r="K11" s="44"/>
      <c r="L11" s="44"/>
      <c r="M11" s="44"/>
      <c r="N11" s="38"/>
      <c r="Q11" s="37"/>
      <c r="R11" s="38"/>
      <c r="S11" s="41"/>
      <c r="T11" s="39"/>
      <c r="U11" s="39"/>
      <c r="V11" s="39"/>
    </row>
    <row r="12" spans="1:22" ht="12.75" customHeight="1">
      <c r="A12" s="39"/>
      <c r="B12" s="45"/>
      <c r="C12" s="46"/>
      <c r="D12" s="46"/>
      <c r="E12" s="46"/>
      <c r="F12" s="46"/>
      <c r="G12" s="46"/>
      <c r="H12" s="110" t="s">
        <v>471</v>
      </c>
      <c r="I12" s="111"/>
      <c r="J12" s="111"/>
      <c r="K12" s="111"/>
      <c r="L12" s="111"/>
      <c r="M12" s="111"/>
      <c r="N12" s="47"/>
      <c r="O12" s="46"/>
      <c r="P12" s="46"/>
      <c r="Q12" s="46"/>
      <c r="R12" s="47"/>
      <c r="S12" s="46"/>
      <c r="T12" s="46"/>
      <c r="U12" s="46"/>
      <c r="V12" s="48"/>
    </row>
    <row r="13" spans="1:22" ht="84">
      <c r="A13" s="39"/>
      <c r="B13" s="49" t="s">
        <v>472</v>
      </c>
      <c r="C13" s="50" t="s">
        <v>473</v>
      </c>
      <c r="D13" s="50" t="s">
        <v>474</v>
      </c>
      <c r="E13" s="50" t="s">
        <v>475</v>
      </c>
      <c r="F13" s="50" t="s">
        <v>476</v>
      </c>
      <c r="G13" s="50" t="s">
        <v>477</v>
      </c>
      <c r="H13" s="51" t="s">
        <v>478</v>
      </c>
      <c r="I13" s="52" t="s">
        <v>479</v>
      </c>
      <c r="J13" s="52" t="s">
        <v>480</v>
      </c>
      <c r="K13" s="52" t="s">
        <v>481</v>
      </c>
      <c r="L13" s="52" t="s">
        <v>482</v>
      </c>
      <c r="M13" s="51" t="s">
        <v>483</v>
      </c>
      <c r="N13" s="53" t="s">
        <v>484</v>
      </c>
      <c r="O13" s="50" t="s">
        <v>485</v>
      </c>
      <c r="P13" s="50" t="s">
        <v>486</v>
      </c>
      <c r="Q13" s="50" t="s">
        <v>487</v>
      </c>
      <c r="R13" s="53" t="s">
        <v>488</v>
      </c>
      <c r="S13" s="50" t="s">
        <v>489</v>
      </c>
      <c r="T13" s="50" t="s">
        <v>490</v>
      </c>
      <c r="U13" s="50" t="s">
        <v>491</v>
      </c>
      <c r="V13" s="54" t="s">
        <v>492</v>
      </c>
    </row>
    <row r="14" spans="1:22" ht="92.25" customHeight="1">
      <c r="A14" s="39"/>
      <c r="B14" s="59" t="s">
        <v>455</v>
      </c>
      <c r="C14" s="59" t="s">
        <v>495</v>
      </c>
      <c r="D14" s="59" t="s">
        <v>436</v>
      </c>
      <c r="E14" s="59" t="s">
        <v>466</v>
      </c>
      <c r="F14" s="63" t="s">
        <v>496</v>
      </c>
      <c r="G14" s="64" t="s">
        <v>497</v>
      </c>
      <c r="H14" s="65" t="s">
        <v>498</v>
      </c>
      <c r="I14" s="65" t="s">
        <v>498</v>
      </c>
      <c r="J14" s="65" t="s">
        <v>480</v>
      </c>
      <c r="K14" s="65" t="s">
        <v>481</v>
      </c>
      <c r="L14" s="65"/>
      <c r="M14" s="65" t="s">
        <v>498</v>
      </c>
      <c r="N14" s="60" t="s">
        <v>499</v>
      </c>
      <c r="O14" s="61">
        <v>822500</v>
      </c>
      <c r="P14" s="63" t="s">
        <v>500</v>
      </c>
      <c r="Q14" s="59" t="s">
        <v>302</v>
      </c>
      <c r="R14" s="60" t="s">
        <v>302</v>
      </c>
      <c r="S14" s="63" t="s">
        <v>302</v>
      </c>
      <c r="T14" s="59" t="s">
        <v>501</v>
      </c>
      <c r="U14" s="59">
        <v>45470085</v>
      </c>
      <c r="V14" s="59" t="s">
        <v>502</v>
      </c>
    </row>
    <row r="15" spans="1:22" ht="92.25" customHeight="1">
      <c r="A15" s="39"/>
      <c r="B15" s="55" t="s">
        <v>455</v>
      </c>
      <c r="C15" s="55" t="s">
        <v>495</v>
      </c>
      <c r="D15" s="55" t="s">
        <v>436</v>
      </c>
      <c r="E15" s="55" t="s">
        <v>468</v>
      </c>
      <c r="F15" s="66" t="s">
        <v>503</v>
      </c>
      <c r="G15" s="66" t="s">
        <v>504</v>
      </c>
      <c r="H15" s="67" t="s">
        <v>505</v>
      </c>
      <c r="I15" s="67" t="s">
        <v>498</v>
      </c>
      <c r="J15" s="67" t="s">
        <v>480</v>
      </c>
      <c r="K15" s="67" t="s">
        <v>498</v>
      </c>
      <c r="L15" s="67" t="s">
        <v>498</v>
      </c>
      <c r="M15" s="67" t="s">
        <v>498</v>
      </c>
      <c r="N15" s="56" t="s">
        <v>499</v>
      </c>
      <c r="O15" s="57">
        <v>6028000</v>
      </c>
      <c r="P15" s="66" t="s">
        <v>500</v>
      </c>
      <c r="Q15" s="55" t="s">
        <v>302</v>
      </c>
      <c r="R15" s="56" t="s">
        <v>302</v>
      </c>
      <c r="S15" s="66" t="s">
        <v>302</v>
      </c>
      <c r="T15" s="55" t="s">
        <v>501</v>
      </c>
      <c r="U15" s="55">
        <v>45470085</v>
      </c>
      <c r="V15" s="55" t="s">
        <v>502</v>
      </c>
    </row>
    <row r="16" spans="1:22" ht="92.25" customHeight="1">
      <c r="A16" s="39"/>
      <c r="B16" s="59" t="s">
        <v>455</v>
      </c>
      <c r="C16" s="59" t="s">
        <v>495</v>
      </c>
      <c r="D16" s="59" t="s">
        <v>436</v>
      </c>
      <c r="E16" s="59" t="s">
        <v>466</v>
      </c>
      <c r="F16" s="63" t="s">
        <v>506</v>
      </c>
      <c r="G16" s="63" t="s">
        <v>507</v>
      </c>
      <c r="H16" s="65" t="s">
        <v>498</v>
      </c>
      <c r="I16" s="65" t="s">
        <v>498</v>
      </c>
      <c r="J16" s="65" t="s">
        <v>480</v>
      </c>
      <c r="K16" s="65" t="s">
        <v>498</v>
      </c>
      <c r="L16" s="65" t="s">
        <v>498</v>
      </c>
      <c r="M16" s="65" t="s">
        <v>498</v>
      </c>
      <c r="N16" s="60" t="s">
        <v>499</v>
      </c>
      <c r="O16" s="61">
        <v>1329675</v>
      </c>
      <c r="P16" s="63" t="s">
        <v>500</v>
      </c>
      <c r="Q16" s="59" t="s">
        <v>302</v>
      </c>
      <c r="R16" s="60" t="s">
        <v>302</v>
      </c>
      <c r="S16" s="63" t="s">
        <v>302</v>
      </c>
      <c r="T16" s="59" t="s">
        <v>501</v>
      </c>
      <c r="U16" s="59">
        <v>45470085</v>
      </c>
      <c r="V16" s="59" t="s">
        <v>502</v>
      </c>
    </row>
    <row r="17" spans="1:22" ht="92.25" customHeight="1">
      <c r="A17" s="39"/>
      <c r="B17" s="55" t="s">
        <v>508</v>
      </c>
      <c r="C17" s="55" t="s">
        <v>495</v>
      </c>
      <c r="D17" s="55" t="s">
        <v>436</v>
      </c>
      <c r="E17" s="55" t="s">
        <v>466</v>
      </c>
      <c r="F17" s="66" t="s">
        <v>509</v>
      </c>
      <c r="G17" s="66" t="s">
        <v>510</v>
      </c>
      <c r="H17" s="67" t="s">
        <v>498</v>
      </c>
      <c r="I17" s="67" t="s">
        <v>479</v>
      </c>
      <c r="J17" s="67" t="s">
        <v>480</v>
      </c>
      <c r="K17" s="67" t="s">
        <v>498</v>
      </c>
      <c r="L17" s="67" t="s">
        <v>498</v>
      </c>
      <c r="M17" s="67" t="s">
        <v>498</v>
      </c>
      <c r="N17" s="56" t="s">
        <v>499</v>
      </c>
      <c r="O17" s="57">
        <v>1249500</v>
      </c>
      <c r="P17" s="66" t="s">
        <v>500</v>
      </c>
      <c r="Q17" s="55" t="s">
        <v>302</v>
      </c>
      <c r="R17" s="56" t="s">
        <v>302</v>
      </c>
      <c r="S17" s="66" t="s">
        <v>302</v>
      </c>
      <c r="T17" s="55" t="s">
        <v>501</v>
      </c>
      <c r="U17" s="55">
        <v>45470085</v>
      </c>
      <c r="V17" s="55" t="s">
        <v>502</v>
      </c>
    </row>
    <row r="18" spans="1:22" ht="52.5" customHeight="1">
      <c r="A18" s="39"/>
      <c r="B18" s="59" t="s">
        <v>511</v>
      </c>
      <c r="C18" s="59" t="s">
        <v>495</v>
      </c>
      <c r="D18" s="59" t="s">
        <v>438</v>
      </c>
      <c r="E18" s="59" t="s">
        <v>466</v>
      </c>
      <c r="F18" s="63" t="s">
        <v>512</v>
      </c>
      <c r="G18" s="63" t="s">
        <v>513</v>
      </c>
      <c r="H18" s="65" t="s">
        <v>505</v>
      </c>
      <c r="I18" s="65" t="s">
        <v>498</v>
      </c>
      <c r="J18" s="65" t="s">
        <v>498</v>
      </c>
      <c r="K18" s="65" t="s">
        <v>498</v>
      </c>
      <c r="L18" s="65" t="s">
        <v>498</v>
      </c>
      <c r="M18" s="65" t="s">
        <v>498</v>
      </c>
      <c r="N18" s="60" t="s">
        <v>499</v>
      </c>
      <c r="O18" s="61">
        <v>24138</v>
      </c>
      <c r="P18" s="63" t="s">
        <v>4</v>
      </c>
      <c r="Q18" s="59" t="s">
        <v>302</v>
      </c>
      <c r="R18" s="60" t="s">
        <v>514</v>
      </c>
      <c r="S18" s="63" t="s">
        <v>515</v>
      </c>
      <c r="T18" s="59" t="s">
        <v>501</v>
      </c>
      <c r="U18" s="59">
        <v>45470085</v>
      </c>
      <c r="V18" s="59" t="s">
        <v>502</v>
      </c>
    </row>
    <row r="19" spans="1:22" ht="92.25" customHeight="1">
      <c r="A19" s="39"/>
      <c r="B19" s="55" t="s">
        <v>516</v>
      </c>
      <c r="C19" s="55" t="s">
        <v>495</v>
      </c>
      <c r="D19" s="55" t="s">
        <v>436</v>
      </c>
      <c r="E19" s="55" t="s">
        <v>466</v>
      </c>
      <c r="F19" s="66" t="s">
        <v>517</v>
      </c>
      <c r="G19" s="66" t="s">
        <v>518</v>
      </c>
      <c r="H19" s="67" t="s">
        <v>505</v>
      </c>
      <c r="I19" s="67" t="s">
        <v>498</v>
      </c>
      <c r="J19" s="67" t="s">
        <v>498</v>
      </c>
      <c r="K19" s="67" t="s">
        <v>481</v>
      </c>
      <c r="L19" s="67" t="s">
        <v>498</v>
      </c>
      <c r="M19" s="67" t="s">
        <v>498</v>
      </c>
      <c r="N19" s="56" t="s">
        <v>499</v>
      </c>
      <c r="O19" s="57">
        <v>2132500</v>
      </c>
      <c r="P19" s="66" t="s">
        <v>500</v>
      </c>
      <c r="Q19" s="55" t="s">
        <v>302</v>
      </c>
      <c r="R19" s="56" t="s">
        <v>302</v>
      </c>
      <c r="S19" s="66" t="s">
        <v>302</v>
      </c>
      <c r="T19" s="55" t="s">
        <v>501</v>
      </c>
      <c r="U19" s="55">
        <v>45470085</v>
      </c>
      <c r="V19" s="55" t="s">
        <v>502</v>
      </c>
    </row>
    <row r="20" spans="1:22" ht="26.25" customHeight="1">
      <c r="A20" s="39"/>
      <c r="B20" s="59" t="s">
        <v>511</v>
      </c>
      <c r="C20" s="59" t="s">
        <v>495</v>
      </c>
      <c r="D20" s="59" t="s">
        <v>438</v>
      </c>
      <c r="E20" s="59" t="s">
        <v>468</v>
      </c>
      <c r="F20" s="63" t="s">
        <v>519</v>
      </c>
      <c r="G20" s="63" t="s">
        <v>520</v>
      </c>
      <c r="H20" s="65" t="s">
        <v>498</v>
      </c>
      <c r="I20" s="65" t="s">
        <v>498</v>
      </c>
      <c r="J20" s="65" t="s">
        <v>498</v>
      </c>
      <c r="K20" s="65" t="s">
        <v>481</v>
      </c>
      <c r="L20" s="65" t="s">
        <v>498</v>
      </c>
      <c r="M20" s="65" t="s">
        <v>498</v>
      </c>
      <c r="N20" s="60" t="s">
        <v>499</v>
      </c>
      <c r="O20" s="61">
        <v>297944</v>
      </c>
      <c r="P20" s="63" t="s">
        <v>521</v>
      </c>
      <c r="Q20" s="59" t="s">
        <v>302</v>
      </c>
      <c r="R20" s="60" t="s">
        <v>302</v>
      </c>
      <c r="S20" s="63" t="s">
        <v>302</v>
      </c>
      <c r="T20" s="59" t="s">
        <v>501</v>
      </c>
      <c r="U20" s="59">
        <v>45470085</v>
      </c>
      <c r="V20" s="59" t="s">
        <v>502</v>
      </c>
    </row>
    <row r="21" spans="1:22" ht="92.25" customHeight="1">
      <c r="A21" s="39"/>
      <c r="B21" s="55" t="s">
        <v>508</v>
      </c>
      <c r="C21" s="55" t="s">
        <v>495</v>
      </c>
      <c r="D21" s="55" t="s">
        <v>436</v>
      </c>
      <c r="E21" s="55" t="s">
        <v>466</v>
      </c>
      <c r="F21" s="66" t="s">
        <v>522</v>
      </c>
      <c r="G21" s="66" t="s">
        <v>523</v>
      </c>
      <c r="H21" s="67" t="s">
        <v>505</v>
      </c>
      <c r="I21" s="67" t="s">
        <v>479</v>
      </c>
      <c r="J21" s="67" t="s">
        <v>480</v>
      </c>
      <c r="K21" s="67" t="s">
        <v>498</v>
      </c>
      <c r="L21" s="67" t="s">
        <v>498</v>
      </c>
      <c r="M21" s="67" t="s">
        <v>498</v>
      </c>
      <c r="N21" s="56" t="s">
        <v>499</v>
      </c>
      <c r="O21" s="57">
        <v>1382500</v>
      </c>
      <c r="P21" s="66" t="s">
        <v>500</v>
      </c>
      <c r="Q21" s="55" t="s">
        <v>302</v>
      </c>
      <c r="R21" s="56" t="s">
        <v>302</v>
      </c>
      <c r="S21" s="66" t="s">
        <v>302</v>
      </c>
      <c r="T21" s="55" t="s">
        <v>501</v>
      </c>
      <c r="U21" s="55">
        <v>45470085</v>
      </c>
      <c r="V21" s="55" t="s">
        <v>502</v>
      </c>
    </row>
    <row r="22" spans="1:22" ht="39" customHeight="1">
      <c r="A22" s="39"/>
      <c r="B22" s="59" t="s">
        <v>524</v>
      </c>
      <c r="C22" s="59" t="s">
        <v>495</v>
      </c>
      <c r="D22" s="59" t="s">
        <v>436</v>
      </c>
      <c r="E22" s="59" t="s">
        <v>469</v>
      </c>
      <c r="F22" s="63" t="s">
        <v>525</v>
      </c>
      <c r="G22" s="63" t="s">
        <v>526</v>
      </c>
      <c r="H22" s="65" t="s">
        <v>498</v>
      </c>
      <c r="I22" s="65" t="s">
        <v>479</v>
      </c>
      <c r="J22" s="65" t="s">
        <v>498</v>
      </c>
      <c r="K22" s="65" t="s">
        <v>498</v>
      </c>
      <c r="L22" s="65" t="s">
        <v>498</v>
      </c>
      <c r="M22" s="65" t="s">
        <v>498</v>
      </c>
      <c r="N22" s="60" t="s">
        <v>527</v>
      </c>
      <c r="O22" s="61">
        <v>2579000</v>
      </c>
      <c r="P22" s="63" t="s">
        <v>5</v>
      </c>
      <c r="Q22" s="59" t="s">
        <v>302</v>
      </c>
      <c r="R22" s="60" t="s">
        <v>528</v>
      </c>
      <c r="S22" s="63" t="s">
        <v>302</v>
      </c>
      <c r="T22" s="59" t="s">
        <v>302</v>
      </c>
      <c r="U22" s="59" t="s">
        <v>302</v>
      </c>
      <c r="V22" s="59" t="s">
        <v>302</v>
      </c>
    </row>
    <row r="23" spans="1:22" ht="92.25" customHeight="1">
      <c r="A23" s="39"/>
      <c r="B23" s="55" t="s">
        <v>508</v>
      </c>
      <c r="C23" s="55" t="s">
        <v>495</v>
      </c>
      <c r="D23" s="55" t="s">
        <v>436</v>
      </c>
      <c r="E23" s="55" t="s">
        <v>468</v>
      </c>
      <c r="F23" s="66" t="s">
        <v>529</v>
      </c>
      <c r="G23" s="66" t="s">
        <v>530</v>
      </c>
      <c r="H23" s="67" t="s">
        <v>505</v>
      </c>
      <c r="I23" s="67" t="s">
        <v>498</v>
      </c>
      <c r="J23" s="67" t="s">
        <v>498</v>
      </c>
      <c r="K23" s="67" t="s">
        <v>481</v>
      </c>
      <c r="L23" s="67" t="s">
        <v>498</v>
      </c>
      <c r="M23" s="67" t="s">
        <v>498</v>
      </c>
      <c r="N23" s="56" t="s">
        <v>499</v>
      </c>
      <c r="O23" s="57">
        <v>1525363</v>
      </c>
      <c r="P23" s="66" t="s">
        <v>500</v>
      </c>
      <c r="Q23" s="55" t="s">
        <v>302</v>
      </c>
      <c r="R23" s="56" t="s">
        <v>302</v>
      </c>
      <c r="S23" s="66" t="s">
        <v>302</v>
      </c>
      <c r="T23" s="55" t="s">
        <v>501</v>
      </c>
      <c r="U23" s="55">
        <v>45470085</v>
      </c>
      <c r="V23" s="55" t="s">
        <v>502</v>
      </c>
    </row>
    <row r="24" spans="1:22" ht="66" customHeight="1">
      <c r="A24" s="39"/>
      <c r="B24" s="59" t="s">
        <v>511</v>
      </c>
      <c r="C24" s="59" t="s">
        <v>495</v>
      </c>
      <c r="D24" s="59" t="s">
        <v>438</v>
      </c>
      <c r="E24" s="59" t="s">
        <v>466</v>
      </c>
      <c r="F24" s="63" t="s">
        <v>531</v>
      </c>
      <c r="G24" s="63" t="s">
        <v>532</v>
      </c>
      <c r="H24" s="65" t="s">
        <v>505</v>
      </c>
      <c r="I24" s="65" t="s">
        <v>498</v>
      </c>
      <c r="J24" s="65" t="s">
        <v>498</v>
      </c>
      <c r="K24" s="65" t="s">
        <v>498</v>
      </c>
      <c r="L24" s="65" t="s">
        <v>498</v>
      </c>
      <c r="M24" s="65" t="s">
        <v>498</v>
      </c>
      <c r="N24" s="60" t="s">
        <v>499</v>
      </c>
      <c r="O24" s="61">
        <v>20000</v>
      </c>
      <c r="P24" s="63" t="s">
        <v>4</v>
      </c>
      <c r="Q24" s="59" t="s">
        <v>302</v>
      </c>
      <c r="R24" s="60" t="s">
        <v>514</v>
      </c>
      <c r="S24" s="63" t="s">
        <v>533</v>
      </c>
      <c r="T24" s="59" t="s">
        <v>501</v>
      </c>
      <c r="U24" s="59">
        <v>45470085</v>
      </c>
      <c r="V24" s="59" t="s">
        <v>502</v>
      </c>
    </row>
    <row r="25" spans="1:22" ht="92.25" customHeight="1">
      <c r="A25" s="39"/>
      <c r="B25" s="55" t="s">
        <v>455</v>
      </c>
      <c r="C25" s="55" t="s">
        <v>495</v>
      </c>
      <c r="D25" s="55" t="s">
        <v>436</v>
      </c>
      <c r="E25" s="55" t="s">
        <v>466</v>
      </c>
      <c r="F25" s="66" t="s">
        <v>534</v>
      </c>
      <c r="G25" s="66" t="s">
        <v>535</v>
      </c>
      <c r="H25" s="67" t="s">
        <v>505</v>
      </c>
      <c r="I25" s="67" t="s">
        <v>479</v>
      </c>
      <c r="J25" s="67" t="s">
        <v>480</v>
      </c>
      <c r="K25" s="67" t="s">
        <v>498</v>
      </c>
      <c r="L25" s="67" t="s">
        <v>498</v>
      </c>
      <c r="M25" s="67" t="s">
        <v>498</v>
      </c>
      <c r="N25" s="56" t="s">
        <v>499</v>
      </c>
      <c r="O25" s="57">
        <v>203000000</v>
      </c>
      <c r="P25" s="66" t="s">
        <v>500</v>
      </c>
      <c r="Q25" s="55" t="s">
        <v>302</v>
      </c>
      <c r="R25" s="56" t="s">
        <v>302</v>
      </c>
      <c r="S25" s="66" t="s">
        <v>302</v>
      </c>
      <c r="T25" s="55" t="s">
        <v>501</v>
      </c>
      <c r="U25" s="55">
        <v>45470085</v>
      </c>
      <c r="V25" s="55" t="s">
        <v>502</v>
      </c>
    </row>
    <row r="26" spans="1:22" ht="92.25" customHeight="1">
      <c r="A26" s="39"/>
      <c r="B26" s="59" t="s">
        <v>508</v>
      </c>
      <c r="C26" s="59" t="s">
        <v>495</v>
      </c>
      <c r="D26" s="59" t="s">
        <v>436</v>
      </c>
      <c r="E26" s="59" t="s">
        <v>466</v>
      </c>
      <c r="F26" s="63" t="s">
        <v>536</v>
      </c>
      <c r="G26" s="63" t="s">
        <v>537</v>
      </c>
      <c r="H26" s="65" t="s">
        <v>498</v>
      </c>
      <c r="I26" s="65" t="s">
        <v>498</v>
      </c>
      <c r="J26" s="65" t="s">
        <v>480</v>
      </c>
      <c r="K26" s="65" t="s">
        <v>498</v>
      </c>
      <c r="L26" s="65" t="s">
        <v>498</v>
      </c>
      <c r="M26" s="65" t="s">
        <v>498</v>
      </c>
      <c r="N26" s="60" t="s">
        <v>499</v>
      </c>
      <c r="O26" s="61">
        <v>11397500</v>
      </c>
      <c r="P26" s="63" t="s">
        <v>500</v>
      </c>
      <c r="Q26" s="59" t="s">
        <v>302</v>
      </c>
      <c r="R26" s="60" t="s">
        <v>302</v>
      </c>
      <c r="S26" s="63" t="s">
        <v>302</v>
      </c>
      <c r="T26" s="59" t="s">
        <v>501</v>
      </c>
      <c r="U26" s="59">
        <v>45470085</v>
      </c>
      <c r="V26" s="59" t="s">
        <v>502</v>
      </c>
    </row>
    <row r="27" spans="1:22" ht="39" customHeight="1">
      <c r="A27" s="39"/>
      <c r="B27" s="55" t="s">
        <v>11</v>
      </c>
      <c r="C27" s="55" t="s">
        <v>495</v>
      </c>
      <c r="D27" s="55" t="s">
        <v>436</v>
      </c>
      <c r="E27" s="55" t="s">
        <v>466</v>
      </c>
      <c r="F27" s="66" t="s">
        <v>538</v>
      </c>
      <c r="G27" s="66" t="s">
        <v>539</v>
      </c>
      <c r="H27" s="67" t="s">
        <v>505</v>
      </c>
      <c r="I27" s="67" t="s">
        <v>498</v>
      </c>
      <c r="J27" s="67" t="s">
        <v>480</v>
      </c>
      <c r="K27" s="67" t="s">
        <v>498</v>
      </c>
      <c r="L27" s="67" t="s">
        <v>498</v>
      </c>
      <c r="M27" s="67" t="s">
        <v>498</v>
      </c>
      <c r="N27" s="56" t="s">
        <v>540</v>
      </c>
      <c r="O27" s="57">
        <v>2000000</v>
      </c>
      <c r="P27" s="66" t="s">
        <v>521</v>
      </c>
      <c r="Q27" s="55" t="s">
        <v>302</v>
      </c>
      <c r="R27" s="56" t="s">
        <v>302</v>
      </c>
      <c r="S27" s="66" t="s">
        <v>302</v>
      </c>
      <c r="T27" s="55" t="s">
        <v>541</v>
      </c>
      <c r="U27" s="55">
        <v>99319421</v>
      </c>
      <c r="V27" s="55" t="s">
        <v>542</v>
      </c>
    </row>
    <row r="28" spans="1:22" ht="92.25" customHeight="1">
      <c r="A28" s="39"/>
      <c r="B28" s="59" t="s">
        <v>455</v>
      </c>
      <c r="C28" s="59" t="s">
        <v>495</v>
      </c>
      <c r="D28" s="59" t="s">
        <v>436</v>
      </c>
      <c r="E28" s="59" t="s">
        <v>468</v>
      </c>
      <c r="F28" s="63" t="s">
        <v>543</v>
      </c>
      <c r="G28" s="63" t="s">
        <v>544</v>
      </c>
      <c r="H28" s="65" t="s">
        <v>505</v>
      </c>
      <c r="I28" s="65" t="s">
        <v>498</v>
      </c>
      <c r="J28" s="65" t="s">
        <v>498</v>
      </c>
      <c r="K28" s="65" t="s">
        <v>481</v>
      </c>
      <c r="L28" s="65" t="s">
        <v>498</v>
      </c>
      <c r="M28" s="65" t="s">
        <v>498</v>
      </c>
      <c r="N28" s="60" t="s">
        <v>499</v>
      </c>
      <c r="O28" s="61">
        <v>8431563</v>
      </c>
      <c r="P28" s="63" t="s">
        <v>500</v>
      </c>
      <c r="Q28" s="59" t="s">
        <v>302</v>
      </c>
      <c r="R28" s="60" t="s">
        <v>302</v>
      </c>
      <c r="S28" s="63" t="s">
        <v>302</v>
      </c>
      <c r="T28" s="59" t="s">
        <v>501</v>
      </c>
      <c r="U28" s="59">
        <v>45470085</v>
      </c>
      <c r="V28" s="59" t="s">
        <v>502</v>
      </c>
    </row>
    <row r="29" spans="1:22" ht="52.5" customHeight="1">
      <c r="A29" s="39"/>
      <c r="B29" s="55" t="s">
        <v>511</v>
      </c>
      <c r="C29" s="55" t="s">
        <v>495</v>
      </c>
      <c r="D29" s="55" t="s">
        <v>438</v>
      </c>
      <c r="E29" s="55" t="s">
        <v>466</v>
      </c>
      <c r="F29" s="66" t="s">
        <v>545</v>
      </c>
      <c r="G29" s="66" t="s">
        <v>546</v>
      </c>
      <c r="H29" s="67" t="s">
        <v>505</v>
      </c>
      <c r="I29" s="67" t="s">
        <v>498</v>
      </c>
      <c r="J29" s="67" t="s">
        <v>480</v>
      </c>
      <c r="K29" s="67" t="s">
        <v>498</v>
      </c>
      <c r="L29" s="67" t="s">
        <v>498</v>
      </c>
      <c r="M29" s="67" t="s">
        <v>498</v>
      </c>
      <c r="N29" s="56" t="s">
        <v>499</v>
      </c>
      <c r="O29" s="57">
        <v>30450000</v>
      </c>
      <c r="P29" s="66" t="s">
        <v>4</v>
      </c>
      <c r="Q29" s="55" t="s">
        <v>302</v>
      </c>
      <c r="R29" s="56" t="s">
        <v>514</v>
      </c>
      <c r="S29" s="66" t="s">
        <v>547</v>
      </c>
      <c r="T29" s="55" t="s">
        <v>501</v>
      </c>
      <c r="U29" s="55">
        <v>45470085</v>
      </c>
      <c r="V29" s="55" t="s">
        <v>502</v>
      </c>
    </row>
    <row r="30" spans="1:22" ht="92.25" customHeight="1">
      <c r="A30" s="39"/>
      <c r="B30" s="59" t="s">
        <v>455</v>
      </c>
      <c r="C30" s="59" t="s">
        <v>495</v>
      </c>
      <c r="D30" s="59" t="s">
        <v>436</v>
      </c>
      <c r="E30" s="59" t="s">
        <v>466</v>
      </c>
      <c r="F30" s="63" t="s">
        <v>548</v>
      </c>
      <c r="G30" s="63" t="s">
        <v>549</v>
      </c>
      <c r="H30" s="65" t="s">
        <v>498</v>
      </c>
      <c r="I30" s="65" t="s">
        <v>498</v>
      </c>
      <c r="J30" s="65" t="s">
        <v>480</v>
      </c>
      <c r="K30" s="65"/>
      <c r="L30" s="65" t="s">
        <v>498</v>
      </c>
      <c r="M30" s="65" t="s">
        <v>498</v>
      </c>
      <c r="N30" s="60" t="s">
        <v>499</v>
      </c>
      <c r="O30" s="61">
        <v>809050</v>
      </c>
      <c r="P30" s="63" t="s">
        <v>500</v>
      </c>
      <c r="Q30" s="59" t="s">
        <v>302</v>
      </c>
      <c r="R30" s="60" t="s">
        <v>302</v>
      </c>
      <c r="S30" s="63" t="s">
        <v>302</v>
      </c>
      <c r="T30" s="59" t="s">
        <v>501</v>
      </c>
      <c r="U30" s="59">
        <v>45470085</v>
      </c>
      <c r="V30" s="59" t="s">
        <v>502</v>
      </c>
    </row>
    <row r="31" spans="1:22" ht="92.25" customHeight="1">
      <c r="A31" s="39"/>
      <c r="B31" s="55" t="s">
        <v>508</v>
      </c>
      <c r="C31" s="55" t="s">
        <v>495</v>
      </c>
      <c r="D31" s="55" t="s">
        <v>436</v>
      </c>
      <c r="E31" s="55" t="s">
        <v>468</v>
      </c>
      <c r="F31" s="66" t="s">
        <v>550</v>
      </c>
      <c r="G31" s="66" t="s">
        <v>551</v>
      </c>
      <c r="H31" s="67" t="s">
        <v>505</v>
      </c>
      <c r="I31" s="67" t="s">
        <v>498</v>
      </c>
      <c r="J31" s="67" t="s">
        <v>498</v>
      </c>
      <c r="K31" s="67" t="s">
        <v>481</v>
      </c>
      <c r="L31" s="67" t="s">
        <v>498</v>
      </c>
      <c r="M31" s="67" t="s">
        <v>498</v>
      </c>
      <c r="N31" s="56" t="s">
        <v>499</v>
      </c>
      <c r="O31" s="57">
        <v>1211663</v>
      </c>
      <c r="P31" s="66" t="s">
        <v>500</v>
      </c>
      <c r="Q31" s="55" t="s">
        <v>302</v>
      </c>
      <c r="R31" s="56" t="s">
        <v>302</v>
      </c>
      <c r="S31" s="66" t="s">
        <v>302</v>
      </c>
      <c r="T31" s="55" t="s">
        <v>501</v>
      </c>
      <c r="U31" s="55">
        <v>45470085</v>
      </c>
      <c r="V31" s="55" t="s">
        <v>502</v>
      </c>
    </row>
    <row r="32" spans="1:22" ht="52.5" customHeight="1">
      <c r="A32" s="39"/>
      <c r="B32" s="59" t="s">
        <v>10</v>
      </c>
      <c r="C32" s="59" t="s">
        <v>495</v>
      </c>
      <c r="D32" s="59" t="s">
        <v>436</v>
      </c>
      <c r="E32" s="59" t="s">
        <v>466</v>
      </c>
      <c r="F32" s="63" t="s">
        <v>552</v>
      </c>
      <c r="G32" s="63" t="s">
        <v>553</v>
      </c>
      <c r="H32" s="65" t="s">
        <v>505</v>
      </c>
      <c r="I32" s="65" t="s">
        <v>498</v>
      </c>
      <c r="J32" s="65" t="s">
        <v>480</v>
      </c>
      <c r="K32" s="65" t="s">
        <v>481</v>
      </c>
      <c r="L32" s="65" t="s">
        <v>482</v>
      </c>
      <c r="M32" s="65" t="s">
        <v>498</v>
      </c>
      <c r="N32" s="60" t="s">
        <v>554</v>
      </c>
      <c r="O32" s="61">
        <v>2390000</v>
      </c>
      <c r="P32" s="63" t="s">
        <v>521</v>
      </c>
      <c r="Q32" s="59" t="s">
        <v>302</v>
      </c>
      <c r="R32" s="60" t="s">
        <v>302</v>
      </c>
      <c r="S32" s="63" t="s">
        <v>302</v>
      </c>
      <c r="T32" s="59" t="s">
        <v>555</v>
      </c>
      <c r="U32" s="59">
        <v>41892310</v>
      </c>
      <c r="V32" s="59" t="s">
        <v>556</v>
      </c>
    </row>
    <row r="33" spans="1:22" ht="52.5" customHeight="1">
      <c r="A33" s="39"/>
      <c r="B33" s="43" t="s">
        <v>557</v>
      </c>
      <c r="C33" s="43" t="s">
        <v>495</v>
      </c>
      <c r="D33" s="43" t="s">
        <v>436</v>
      </c>
      <c r="E33" s="43" t="s">
        <v>558</v>
      </c>
      <c r="F33" s="43" t="s">
        <v>559</v>
      </c>
      <c r="G33" s="43" t="s">
        <v>559</v>
      </c>
      <c r="H33" s="43" t="s">
        <v>498</v>
      </c>
      <c r="I33" s="43" t="s">
        <v>498</v>
      </c>
      <c r="J33" s="43" t="s">
        <v>498</v>
      </c>
      <c r="K33" s="43" t="s">
        <v>498</v>
      </c>
      <c r="L33" s="43" t="s">
        <v>498</v>
      </c>
      <c r="M33" s="43" t="s">
        <v>560</v>
      </c>
      <c r="N33" s="43" t="s">
        <v>561</v>
      </c>
      <c r="O33" s="43">
        <v>13240000</v>
      </c>
      <c r="P33" s="43" t="s">
        <v>562</v>
      </c>
      <c r="Q33" s="43">
        <v>6800</v>
      </c>
      <c r="R33" s="68">
        <v>42828</v>
      </c>
      <c r="S33" s="43" t="s">
        <v>302</v>
      </c>
      <c r="T33" s="43" t="s">
        <v>563</v>
      </c>
      <c r="U33" s="43">
        <v>30711157</v>
      </c>
      <c r="V33" s="43" t="s">
        <v>564</v>
      </c>
    </row>
    <row r="34" spans="1:22" ht="26.25" customHeight="1">
      <c r="A34" s="39"/>
      <c r="B34" s="59" t="s">
        <v>455</v>
      </c>
      <c r="C34" s="59" t="s">
        <v>495</v>
      </c>
      <c r="D34" s="59" t="s">
        <v>436</v>
      </c>
      <c r="E34" s="59" t="s">
        <v>468</v>
      </c>
      <c r="F34" s="63" t="s">
        <v>565</v>
      </c>
      <c r="G34" s="63" t="s">
        <v>566</v>
      </c>
      <c r="H34" s="65" t="s">
        <v>505</v>
      </c>
      <c r="I34" s="65" t="s">
        <v>498</v>
      </c>
      <c r="J34" s="65" t="s">
        <v>498</v>
      </c>
      <c r="K34" s="65" t="s">
        <v>481</v>
      </c>
      <c r="L34" s="65" t="s">
        <v>498</v>
      </c>
      <c r="M34" s="65" t="s">
        <v>498</v>
      </c>
      <c r="N34" s="60" t="s">
        <v>499</v>
      </c>
      <c r="O34" s="61">
        <v>1564005</v>
      </c>
      <c r="P34" s="63" t="s">
        <v>521</v>
      </c>
      <c r="Q34" s="59" t="s">
        <v>302</v>
      </c>
      <c r="R34" s="60" t="s">
        <v>302</v>
      </c>
      <c r="S34" s="63" t="s">
        <v>302</v>
      </c>
      <c r="T34" s="59" t="s">
        <v>501</v>
      </c>
      <c r="U34" s="59">
        <v>45470085</v>
      </c>
      <c r="V34" s="59" t="s">
        <v>502</v>
      </c>
    </row>
    <row r="35" spans="1:22" ht="26.25" customHeight="1">
      <c r="A35" s="39"/>
      <c r="B35" s="55" t="s">
        <v>567</v>
      </c>
      <c r="C35" s="55" t="s">
        <v>495</v>
      </c>
      <c r="D35" s="55" t="s">
        <v>438</v>
      </c>
      <c r="E35" s="55" t="s">
        <v>466</v>
      </c>
      <c r="F35" s="66" t="s">
        <v>568</v>
      </c>
      <c r="G35" s="66" t="s">
        <v>569</v>
      </c>
      <c r="H35" s="67" t="s">
        <v>505</v>
      </c>
      <c r="I35" s="67" t="s">
        <v>498</v>
      </c>
      <c r="J35" s="67" t="s">
        <v>498</v>
      </c>
      <c r="K35" s="67" t="s">
        <v>498</v>
      </c>
      <c r="L35" s="67" t="s">
        <v>498</v>
      </c>
      <c r="M35" s="67" t="s">
        <v>498</v>
      </c>
      <c r="N35" s="56" t="s">
        <v>570</v>
      </c>
      <c r="O35" s="57">
        <v>315000</v>
      </c>
      <c r="P35" s="66" t="s">
        <v>521</v>
      </c>
      <c r="Q35" s="55" t="s">
        <v>302</v>
      </c>
      <c r="R35" s="56" t="s">
        <v>302</v>
      </c>
      <c r="S35" s="66" t="s">
        <v>302</v>
      </c>
      <c r="T35" s="55" t="s">
        <v>541</v>
      </c>
      <c r="U35" s="55">
        <v>99319421</v>
      </c>
      <c r="V35" s="55" t="s">
        <v>542</v>
      </c>
    </row>
    <row r="36" spans="1:22" ht="105" customHeight="1">
      <c r="A36" s="39"/>
      <c r="B36" s="59" t="s">
        <v>508</v>
      </c>
      <c r="C36" s="59" t="s">
        <v>495</v>
      </c>
      <c r="D36" s="59" t="s">
        <v>436</v>
      </c>
      <c r="E36" s="59" t="s">
        <v>466</v>
      </c>
      <c r="F36" s="63" t="s">
        <v>571</v>
      </c>
      <c r="G36" s="63" t="s">
        <v>572</v>
      </c>
      <c r="H36" s="65" t="s">
        <v>498</v>
      </c>
      <c r="I36" s="65" t="s">
        <v>498</v>
      </c>
      <c r="J36" s="65" t="s">
        <v>480</v>
      </c>
      <c r="K36" s="65" t="s">
        <v>498</v>
      </c>
      <c r="L36" s="65" t="s">
        <v>498</v>
      </c>
      <c r="M36" s="65" t="s">
        <v>498</v>
      </c>
      <c r="N36" s="60" t="s">
        <v>499</v>
      </c>
      <c r="O36" s="61">
        <v>19435000</v>
      </c>
      <c r="P36" s="63" t="s">
        <v>500</v>
      </c>
      <c r="Q36" s="59" t="s">
        <v>302</v>
      </c>
      <c r="R36" s="60" t="s">
        <v>302</v>
      </c>
      <c r="S36" s="63" t="s">
        <v>302</v>
      </c>
      <c r="T36" s="59" t="s">
        <v>501</v>
      </c>
      <c r="U36" s="59">
        <v>45470085</v>
      </c>
      <c r="V36" s="59" t="s">
        <v>502</v>
      </c>
    </row>
    <row r="37" spans="1:22" ht="66" customHeight="1">
      <c r="A37" s="39"/>
      <c r="B37" s="55" t="s">
        <v>524</v>
      </c>
      <c r="C37" s="55" t="s">
        <v>495</v>
      </c>
      <c r="D37" s="55" t="s">
        <v>436</v>
      </c>
      <c r="E37" s="55" t="s">
        <v>469</v>
      </c>
      <c r="F37" s="66" t="s">
        <v>573</v>
      </c>
      <c r="G37" s="66" t="s">
        <v>574</v>
      </c>
      <c r="H37" s="67" t="s">
        <v>498</v>
      </c>
      <c r="I37" s="67" t="s">
        <v>479</v>
      </c>
      <c r="J37" s="67" t="s">
        <v>498</v>
      </c>
      <c r="K37" s="67" t="s">
        <v>498</v>
      </c>
      <c r="L37" s="67" t="s">
        <v>498</v>
      </c>
      <c r="M37" s="67" t="s">
        <v>498</v>
      </c>
      <c r="N37" s="56" t="s">
        <v>575</v>
      </c>
      <c r="O37" s="57">
        <v>32976000</v>
      </c>
      <c r="P37" s="66" t="s">
        <v>5</v>
      </c>
      <c r="Q37" s="55" t="s">
        <v>302</v>
      </c>
      <c r="R37" s="56" t="s">
        <v>576</v>
      </c>
      <c r="S37" s="66" t="s">
        <v>302</v>
      </c>
      <c r="T37" s="55" t="s">
        <v>577</v>
      </c>
      <c r="U37" s="55">
        <v>38411221</v>
      </c>
      <c r="V37" s="55" t="s">
        <v>578</v>
      </c>
    </row>
    <row r="38" spans="1:22" ht="92.25" customHeight="1">
      <c r="A38" s="39"/>
      <c r="B38" s="59" t="s">
        <v>508</v>
      </c>
      <c r="C38" s="59" t="s">
        <v>495</v>
      </c>
      <c r="D38" s="59" t="s">
        <v>436</v>
      </c>
      <c r="E38" s="59" t="s">
        <v>466</v>
      </c>
      <c r="F38" s="63" t="s">
        <v>579</v>
      </c>
      <c r="G38" s="63" t="s">
        <v>580</v>
      </c>
      <c r="H38" s="65" t="s">
        <v>505</v>
      </c>
      <c r="I38" s="65"/>
      <c r="J38" s="65" t="s">
        <v>498</v>
      </c>
      <c r="K38" s="65" t="s">
        <v>498</v>
      </c>
      <c r="L38" s="65" t="s">
        <v>498</v>
      </c>
      <c r="M38" s="65" t="s">
        <v>498</v>
      </c>
      <c r="N38" s="60" t="s">
        <v>499</v>
      </c>
      <c r="O38" s="61">
        <v>937250000</v>
      </c>
      <c r="P38" s="63" t="s">
        <v>500</v>
      </c>
      <c r="Q38" s="59" t="s">
        <v>302</v>
      </c>
      <c r="R38" s="60" t="s">
        <v>302</v>
      </c>
      <c r="S38" s="63" t="s">
        <v>302</v>
      </c>
      <c r="T38" s="59" t="s">
        <v>501</v>
      </c>
      <c r="U38" s="59">
        <v>45470085</v>
      </c>
      <c r="V38" s="59" t="s">
        <v>502</v>
      </c>
    </row>
    <row r="39" spans="1:22" ht="26.25" customHeight="1">
      <c r="A39" s="39"/>
      <c r="B39" s="55" t="s">
        <v>511</v>
      </c>
      <c r="C39" s="55" t="s">
        <v>495</v>
      </c>
      <c r="D39" s="55" t="s">
        <v>438</v>
      </c>
      <c r="E39" s="55" t="s">
        <v>468</v>
      </c>
      <c r="F39" s="66" t="s">
        <v>581</v>
      </c>
      <c r="G39" s="66" t="s">
        <v>582</v>
      </c>
      <c r="H39" s="67" t="s">
        <v>498</v>
      </c>
      <c r="I39" s="67" t="s">
        <v>498</v>
      </c>
      <c r="J39" s="67" t="s">
        <v>498</v>
      </c>
      <c r="K39" s="67" t="s">
        <v>481</v>
      </c>
      <c r="L39" s="67" t="s">
        <v>498</v>
      </c>
      <c r="M39" s="67" t="s">
        <v>498</v>
      </c>
      <c r="N39" s="56" t="s">
        <v>499</v>
      </c>
      <c r="O39" s="57">
        <v>1431342</v>
      </c>
      <c r="P39" s="66" t="s">
        <v>521</v>
      </c>
      <c r="Q39" s="55" t="s">
        <v>302</v>
      </c>
      <c r="R39" s="56" t="s">
        <v>302</v>
      </c>
      <c r="S39" s="66" t="s">
        <v>302</v>
      </c>
      <c r="T39" s="55" t="s">
        <v>501</v>
      </c>
      <c r="U39" s="55">
        <v>45470085</v>
      </c>
      <c r="V39" s="55" t="s">
        <v>502</v>
      </c>
    </row>
    <row r="40" spans="1:22" ht="39" customHeight="1">
      <c r="A40" s="39"/>
      <c r="B40" s="59" t="s">
        <v>455</v>
      </c>
      <c r="C40" s="59" t="s">
        <v>495</v>
      </c>
      <c r="D40" s="59" t="s">
        <v>436</v>
      </c>
      <c r="E40" s="59" t="s">
        <v>468</v>
      </c>
      <c r="F40" s="63" t="s">
        <v>583</v>
      </c>
      <c r="G40" s="63" t="s">
        <v>584</v>
      </c>
      <c r="H40" s="65" t="s">
        <v>505</v>
      </c>
      <c r="I40" s="65" t="s">
        <v>498</v>
      </c>
      <c r="J40" s="65" t="s">
        <v>480</v>
      </c>
      <c r="K40" s="65" t="s">
        <v>481</v>
      </c>
      <c r="L40" s="65" t="s">
        <v>498</v>
      </c>
      <c r="M40" s="65" t="s">
        <v>498</v>
      </c>
      <c r="N40" s="60" t="s">
        <v>499</v>
      </c>
      <c r="O40" s="61">
        <v>2966100</v>
      </c>
      <c r="P40" s="63" t="s">
        <v>521</v>
      </c>
      <c r="Q40" s="59" t="s">
        <v>302</v>
      </c>
      <c r="R40" s="60" t="s">
        <v>302</v>
      </c>
      <c r="S40" s="63" t="s">
        <v>302</v>
      </c>
      <c r="T40" s="59" t="s">
        <v>501</v>
      </c>
      <c r="U40" s="59">
        <v>45470085</v>
      </c>
      <c r="V40" s="59" t="s">
        <v>502</v>
      </c>
    </row>
    <row r="41" spans="1:22" ht="52.5" customHeight="1">
      <c r="A41" s="39"/>
      <c r="B41" s="55" t="s">
        <v>8</v>
      </c>
      <c r="C41" s="55" t="s">
        <v>495</v>
      </c>
      <c r="D41" s="55" t="s">
        <v>436</v>
      </c>
      <c r="E41" s="55" t="s">
        <v>469</v>
      </c>
      <c r="F41" s="66" t="s">
        <v>585</v>
      </c>
      <c r="G41" s="66" t="s">
        <v>586</v>
      </c>
      <c r="H41" s="67" t="s">
        <v>498</v>
      </c>
      <c r="I41" s="67" t="s">
        <v>479</v>
      </c>
      <c r="J41" s="67" t="s">
        <v>498</v>
      </c>
      <c r="K41" s="67" t="s">
        <v>498</v>
      </c>
      <c r="L41" s="67" t="s">
        <v>498</v>
      </c>
      <c r="M41" s="67" t="s">
        <v>498</v>
      </c>
      <c r="N41" s="56" t="s">
        <v>587</v>
      </c>
      <c r="O41" s="57">
        <v>45000000</v>
      </c>
      <c r="P41" s="66" t="s">
        <v>5</v>
      </c>
      <c r="Q41" s="55" t="s">
        <v>302</v>
      </c>
      <c r="R41" s="56" t="s">
        <v>588</v>
      </c>
      <c r="S41" s="66" t="s">
        <v>302</v>
      </c>
      <c r="T41" s="55" t="s">
        <v>589</v>
      </c>
      <c r="U41" s="55">
        <v>51587432</v>
      </c>
      <c r="V41" s="55" t="s">
        <v>590</v>
      </c>
    </row>
    <row r="42" spans="1:22" ht="12.75" customHeight="1">
      <c r="A42" s="39"/>
      <c r="B42" s="59" t="s">
        <v>511</v>
      </c>
      <c r="C42" s="59" t="s">
        <v>495</v>
      </c>
      <c r="D42" s="59" t="s">
        <v>438</v>
      </c>
      <c r="E42" s="59" t="s">
        <v>468</v>
      </c>
      <c r="F42" s="63" t="s">
        <v>591</v>
      </c>
      <c r="G42" s="63" t="s">
        <v>592</v>
      </c>
      <c r="H42" s="65" t="s">
        <v>498</v>
      </c>
      <c r="I42" s="65" t="s">
        <v>498</v>
      </c>
      <c r="J42" s="65" t="s">
        <v>498</v>
      </c>
      <c r="K42" s="65" t="s">
        <v>481</v>
      </c>
      <c r="L42" s="65" t="s">
        <v>498</v>
      </c>
      <c r="M42" s="65" t="s">
        <v>498</v>
      </c>
      <c r="N42" s="60" t="s">
        <v>499</v>
      </c>
      <c r="O42" s="61">
        <v>103090</v>
      </c>
      <c r="P42" s="63" t="s">
        <v>521</v>
      </c>
      <c r="Q42" s="59" t="s">
        <v>302</v>
      </c>
      <c r="R42" s="60" t="s">
        <v>302</v>
      </c>
      <c r="S42" s="63" t="s">
        <v>302</v>
      </c>
      <c r="T42" s="59" t="s">
        <v>501</v>
      </c>
      <c r="U42" s="59">
        <v>45470085</v>
      </c>
      <c r="V42" s="59" t="s">
        <v>502</v>
      </c>
    </row>
    <row r="43" spans="1:22" ht="118.5" customHeight="1">
      <c r="A43" s="39"/>
      <c r="B43" s="55" t="s">
        <v>455</v>
      </c>
      <c r="C43" s="55" t="s">
        <v>495</v>
      </c>
      <c r="D43" s="55" t="s">
        <v>436</v>
      </c>
      <c r="E43" s="55" t="s">
        <v>466</v>
      </c>
      <c r="F43" s="66" t="s">
        <v>593</v>
      </c>
      <c r="G43" s="66" t="s">
        <v>594</v>
      </c>
      <c r="H43" s="67" t="s">
        <v>498</v>
      </c>
      <c r="I43" s="67" t="s">
        <v>498</v>
      </c>
      <c r="J43" s="67" t="s">
        <v>480</v>
      </c>
      <c r="K43" s="67" t="s">
        <v>498</v>
      </c>
      <c r="L43" s="67" t="s">
        <v>498</v>
      </c>
      <c r="M43" s="67" t="s">
        <v>498</v>
      </c>
      <c r="N43" s="56" t="s">
        <v>499</v>
      </c>
      <c r="O43" s="57">
        <v>4488000</v>
      </c>
      <c r="P43" s="66" t="s">
        <v>500</v>
      </c>
      <c r="Q43" s="55" t="s">
        <v>302</v>
      </c>
      <c r="R43" s="56" t="s">
        <v>302</v>
      </c>
      <c r="S43" s="66" t="s">
        <v>302</v>
      </c>
      <c r="T43" s="55" t="s">
        <v>501</v>
      </c>
      <c r="U43" s="55">
        <v>45470085</v>
      </c>
      <c r="V43" s="55" t="s">
        <v>502</v>
      </c>
    </row>
    <row r="44" spans="1:22" ht="66" customHeight="1">
      <c r="A44" s="39"/>
      <c r="B44" s="59" t="s">
        <v>511</v>
      </c>
      <c r="C44" s="59" t="s">
        <v>495</v>
      </c>
      <c r="D44" s="59" t="s">
        <v>438</v>
      </c>
      <c r="E44" s="59" t="s">
        <v>466</v>
      </c>
      <c r="F44" s="63" t="s">
        <v>595</v>
      </c>
      <c r="G44" s="63" t="s">
        <v>596</v>
      </c>
      <c r="H44" s="65" t="s">
        <v>505</v>
      </c>
      <c r="I44" s="65" t="s">
        <v>498</v>
      </c>
      <c r="J44" s="65" t="s">
        <v>498</v>
      </c>
      <c r="K44" s="65" t="s">
        <v>498</v>
      </c>
      <c r="L44" s="65" t="s">
        <v>498</v>
      </c>
      <c r="M44" s="65" t="s">
        <v>498</v>
      </c>
      <c r="N44" s="60" t="s">
        <v>499</v>
      </c>
      <c r="O44" s="61">
        <v>816847</v>
      </c>
      <c r="P44" s="63" t="s">
        <v>4</v>
      </c>
      <c r="Q44" s="59" t="s">
        <v>302</v>
      </c>
      <c r="R44" s="60" t="s">
        <v>514</v>
      </c>
      <c r="S44" s="63" t="s">
        <v>597</v>
      </c>
      <c r="T44" s="59" t="s">
        <v>501</v>
      </c>
      <c r="U44" s="59">
        <v>45470085</v>
      </c>
      <c r="V44" s="59" t="s">
        <v>502</v>
      </c>
    </row>
    <row r="45" spans="1:22" ht="12.75" customHeight="1">
      <c r="A45" s="39"/>
      <c r="B45" s="55" t="s">
        <v>430</v>
      </c>
      <c r="C45" s="55" t="s">
        <v>598</v>
      </c>
      <c r="D45" s="55" t="s">
        <v>438</v>
      </c>
      <c r="E45" s="55" t="s">
        <v>466</v>
      </c>
      <c r="F45" s="66" t="s">
        <v>599</v>
      </c>
      <c r="G45" s="66" t="s">
        <v>600</v>
      </c>
      <c r="H45" s="67" t="s">
        <v>505</v>
      </c>
      <c r="I45" s="67"/>
      <c r="J45" s="67" t="s">
        <v>480</v>
      </c>
      <c r="K45" s="67"/>
      <c r="L45" s="67"/>
      <c r="M45" s="67" t="s">
        <v>73</v>
      </c>
      <c r="N45" s="56" t="s">
        <v>601</v>
      </c>
      <c r="O45" s="69">
        <v>8291842</v>
      </c>
      <c r="P45" s="66" t="s">
        <v>5</v>
      </c>
      <c r="Q45" s="55"/>
      <c r="R45" s="56"/>
      <c r="S45" s="66"/>
      <c r="T45" s="55" t="s">
        <v>602</v>
      </c>
      <c r="U45" s="55">
        <v>24651591</v>
      </c>
      <c r="V45" s="55" t="s">
        <v>603</v>
      </c>
    </row>
    <row r="46" spans="1:22" ht="166.5">
      <c r="A46" s="39"/>
      <c r="B46" s="59" t="s">
        <v>430</v>
      </c>
      <c r="C46" s="59" t="s">
        <v>598</v>
      </c>
      <c r="D46" s="59" t="s">
        <v>438</v>
      </c>
      <c r="E46" s="59" t="s">
        <v>468</v>
      </c>
      <c r="F46" s="63" t="s">
        <v>604</v>
      </c>
      <c r="G46" s="63" t="s">
        <v>605</v>
      </c>
      <c r="H46" s="65"/>
      <c r="I46" s="65"/>
      <c r="J46" s="65"/>
      <c r="K46" s="65" t="s">
        <v>481</v>
      </c>
      <c r="L46" s="65"/>
      <c r="M46" s="65" t="s">
        <v>78</v>
      </c>
      <c r="N46" s="60" t="s">
        <v>606</v>
      </c>
      <c r="O46" s="70">
        <v>796621</v>
      </c>
      <c r="P46" s="63" t="s">
        <v>607</v>
      </c>
      <c r="Q46" s="59"/>
      <c r="R46" s="60"/>
      <c r="S46" s="63"/>
      <c r="T46" s="59" t="s">
        <v>602</v>
      </c>
      <c r="U46" s="59">
        <v>24651591</v>
      </c>
      <c r="V46" s="59" t="s">
        <v>603</v>
      </c>
    </row>
    <row r="47" spans="1:22" ht="90">
      <c r="A47" s="39"/>
      <c r="B47" s="55" t="s">
        <v>430</v>
      </c>
      <c r="C47" s="55" t="s">
        <v>598</v>
      </c>
      <c r="D47" s="55" t="s">
        <v>438</v>
      </c>
      <c r="E47" s="55" t="s">
        <v>467</v>
      </c>
      <c r="F47" s="66" t="s">
        <v>608</v>
      </c>
      <c r="G47" s="66" t="s">
        <v>609</v>
      </c>
      <c r="H47" s="67"/>
      <c r="I47" s="67"/>
      <c r="J47" s="67"/>
      <c r="K47" s="67" t="s">
        <v>481</v>
      </c>
      <c r="L47" s="67"/>
      <c r="M47" s="67" t="s">
        <v>610</v>
      </c>
      <c r="N47" s="56" t="s">
        <v>606</v>
      </c>
      <c r="O47" s="57">
        <v>112226</v>
      </c>
      <c r="P47" s="66" t="s">
        <v>607</v>
      </c>
      <c r="Q47" s="55"/>
      <c r="R47" s="56"/>
      <c r="S47" s="66"/>
      <c r="T47" s="55" t="s">
        <v>602</v>
      </c>
      <c r="U47" s="55">
        <v>24651591</v>
      </c>
      <c r="V47" s="55" t="s">
        <v>603</v>
      </c>
    </row>
    <row r="48" spans="1:22" ht="12.75" customHeight="1">
      <c r="A48" s="39"/>
      <c r="B48" s="59" t="s">
        <v>430</v>
      </c>
      <c r="C48" s="59"/>
      <c r="D48" s="59" t="s">
        <v>436</v>
      </c>
      <c r="E48" s="59" t="s">
        <v>466</v>
      </c>
      <c r="F48" s="63" t="s">
        <v>611</v>
      </c>
      <c r="G48" s="63" t="s">
        <v>612</v>
      </c>
      <c r="H48" s="65" t="s">
        <v>505</v>
      </c>
      <c r="I48" s="65" t="s">
        <v>479</v>
      </c>
      <c r="J48" s="65" t="s">
        <v>480</v>
      </c>
      <c r="K48" s="65" t="s">
        <v>481</v>
      </c>
      <c r="L48" s="65" t="s">
        <v>482</v>
      </c>
      <c r="M48" s="65"/>
      <c r="N48" s="60" t="s">
        <v>613</v>
      </c>
      <c r="O48" s="61">
        <v>4489730</v>
      </c>
      <c r="P48" s="63" t="s">
        <v>607</v>
      </c>
      <c r="Q48" s="59"/>
      <c r="R48" s="60"/>
      <c r="S48" s="63"/>
      <c r="T48" s="59" t="s">
        <v>602</v>
      </c>
      <c r="U48" s="59">
        <v>24651591</v>
      </c>
      <c r="V48" s="59" t="s">
        <v>603</v>
      </c>
    </row>
    <row r="49" spans="1:22" ht="12.75" customHeight="1">
      <c r="A49" s="39"/>
      <c r="B49" s="55" t="s">
        <v>430</v>
      </c>
      <c r="C49" s="55"/>
      <c r="D49" s="55" t="s">
        <v>436</v>
      </c>
      <c r="E49" s="55" t="s">
        <v>468</v>
      </c>
      <c r="F49" s="66" t="s">
        <v>604</v>
      </c>
      <c r="G49" s="66" t="s">
        <v>614</v>
      </c>
      <c r="H49" s="67"/>
      <c r="I49" s="67"/>
      <c r="J49" s="67"/>
      <c r="K49" s="67" t="s">
        <v>481</v>
      </c>
      <c r="L49" s="67"/>
      <c r="M49" s="67" t="s">
        <v>78</v>
      </c>
      <c r="N49" s="56" t="s">
        <v>615</v>
      </c>
      <c r="O49" s="69">
        <v>2651003</v>
      </c>
      <c r="P49" s="66" t="s">
        <v>607</v>
      </c>
      <c r="Q49" s="55"/>
      <c r="R49" s="56"/>
      <c r="S49" s="66"/>
      <c r="T49" s="55" t="s">
        <v>602</v>
      </c>
      <c r="U49" s="55">
        <v>24651591</v>
      </c>
      <c r="V49" s="55" t="s">
        <v>603</v>
      </c>
    </row>
    <row r="50" spans="1:22" ht="12.75" customHeight="1">
      <c r="A50" s="39"/>
      <c r="B50" s="59" t="s">
        <v>430</v>
      </c>
      <c r="C50" s="59" t="s">
        <v>598</v>
      </c>
      <c r="D50" s="59" t="s">
        <v>436</v>
      </c>
      <c r="E50" s="59" t="s">
        <v>466</v>
      </c>
      <c r="F50" s="63" t="s">
        <v>616</v>
      </c>
      <c r="G50" s="63" t="s">
        <v>617</v>
      </c>
      <c r="H50" s="65"/>
      <c r="I50" s="65" t="s">
        <v>479</v>
      </c>
      <c r="J50" s="65"/>
      <c r="K50" s="65"/>
      <c r="L50" s="65"/>
      <c r="M50" s="65"/>
      <c r="N50" s="60" t="s">
        <v>615</v>
      </c>
      <c r="O50" s="61">
        <v>299450</v>
      </c>
      <c r="P50" s="63" t="s">
        <v>618</v>
      </c>
      <c r="Q50" s="59"/>
      <c r="R50" s="60"/>
      <c r="S50" s="63"/>
      <c r="T50" s="59" t="s">
        <v>602</v>
      </c>
      <c r="U50" s="59">
        <v>24651591</v>
      </c>
      <c r="V50" s="59" t="s">
        <v>603</v>
      </c>
    </row>
    <row r="51" spans="1:22" ht="12.75" customHeight="1">
      <c r="A51" s="39"/>
      <c r="B51" s="55" t="s">
        <v>430</v>
      </c>
      <c r="C51" s="55" t="s">
        <v>598</v>
      </c>
      <c r="D51" s="55" t="s">
        <v>436</v>
      </c>
      <c r="E51" s="55" t="s">
        <v>466</v>
      </c>
      <c r="F51" s="66" t="s">
        <v>619</v>
      </c>
      <c r="G51" s="66" t="s">
        <v>620</v>
      </c>
      <c r="H51" s="67"/>
      <c r="I51" s="67" t="s">
        <v>479</v>
      </c>
      <c r="J51" s="67"/>
      <c r="K51" s="67"/>
      <c r="L51" s="67"/>
      <c r="M51" s="67"/>
      <c r="N51" s="56" t="s">
        <v>621</v>
      </c>
      <c r="O51" s="57">
        <v>3510000</v>
      </c>
      <c r="P51" s="66" t="s">
        <v>5</v>
      </c>
      <c r="Q51" s="55"/>
      <c r="R51" s="56" t="s">
        <v>622</v>
      </c>
      <c r="S51" s="66"/>
      <c r="T51" s="55" t="s">
        <v>602</v>
      </c>
      <c r="U51" s="55">
        <v>24651591</v>
      </c>
      <c r="V51" s="55" t="s">
        <v>603</v>
      </c>
    </row>
    <row r="52" spans="1:22" ht="12.75" customHeight="1">
      <c r="A52" s="39"/>
      <c r="B52" s="59" t="s">
        <v>430</v>
      </c>
      <c r="C52" s="59" t="s">
        <v>598</v>
      </c>
      <c r="D52" s="59" t="s">
        <v>436</v>
      </c>
      <c r="E52" s="59" t="s">
        <v>467</v>
      </c>
      <c r="F52" s="63" t="s">
        <v>608</v>
      </c>
      <c r="G52" s="63" t="s">
        <v>609</v>
      </c>
      <c r="H52" s="65"/>
      <c r="I52" s="65"/>
      <c r="J52" s="65"/>
      <c r="K52" s="65" t="s">
        <v>481</v>
      </c>
      <c r="L52" s="65"/>
      <c r="M52" s="65" t="s">
        <v>610</v>
      </c>
      <c r="N52" s="60" t="s">
        <v>606</v>
      </c>
      <c r="O52" s="71">
        <v>2.2972222222222221</v>
      </c>
      <c r="P52" s="63" t="s">
        <v>618</v>
      </c>
      <c r="Q52" s="59"/>
      <c r="R52" s="60"/>
      <c r="S52" s="63"/>
      <c r="T52" s="59" t="s">
        <v>602</v>
      </c>
      <c r="U52" s="59">
        <v>24651591</v>
      </c>
      <c r="V52" s="59" t="s">
        <v>603</v>
      </c>
    </row>
    <row r="53" spans="1:22" ht="12.75" customHeight="1">
      <c r="A53" s="39"/>
      <c r="B53" s="72" t="s">
        <v>196</v>
      </c>
      <c r="C53" s="72" t="s">
        <v>598</v>
      </c>
      <c r="D53" s="72" t="s">
        <v>436</v>
      </c>
      <c r="E53" s="72" t="s">
        <v>467</v>
      </c>
      <c r="F53" s="73" t="s">
        <v>623</v>
      </c>
      <c r="G53" s="73" t="s">
        <v>624</v>
      </c>
      <c r="H53" s="74"/>
      <c r="I53" s="74"/>
      <c r="J53" s="74"/>
      <c r="K53" s="74"/>
      <c r="L53" s="74"/>
      <c r="M53" s="74" t="s">
        <v>610</v>
      </c>
      <c r="N53" s="75" t="s">
        <v>625</v>
      </c>
      <c r="O53" s="76">
        <v>111212</v>
      </c>
      <c r="P53" s="73" t="s">
        <v>607</v>
      </c>
      <c r="Q53" s="55"/>
      <c r="R53" s="56"/>
      <c r="S53" s="66"/>
      <c r="T53" s="55"/>
      <c r="U53" s="55"/>
      <c r="V53" s="55"/>
    </row>
    <row r="54" spans="1:22" ht="12.75" customHeight="1">
      <c r="A54" s="39"/>
      <c r="B54" s="77" t="s">
        <v>196</v>
      </c>
      <c r="C54" s="77" t="s">
        <v>598</v>
      </c>
      <c r="D54" s="77" t="s">
        <v>436</v>
      </c>
      <c r="E54" s="77" t="s">
        <v>470</v>
      </c>
      <c r="F54" s="78" t="s">
        <v>626</v>
      </c>
      <c r="G54" s="78" t="s">
        <v>627</v>
      </c>
      <c r="H54" s="79"/>
      <c r="I54" s="79"/>
      <c r="J54" s="79"/>
      <c r="K54" s="79"/>
      <c r="L54" s="79"/>
      <c r="M54" s="79" t="s">
        <v>628</v>
      </c>
      <c r="N54" s="80" t="s">
        <v>625</v>
      </c>
      <c r="O54" s="81">
        <v>2218626</v>
      </c>
      <c r="P54" s="78" t="s">
        <v>607</v>
      </c>
      <c r="Q54" s="59"/>
      <c r="R54" s="60"/>
      <c r="S54" s="63"/>
      <c r="T54" s="59"/>
      <c r="U54" s="59"/>
      <c r="V54" s="59"/>
    </row>
    <row r="55" spans="1:22" ht="12.75" customHeight="1">
      <c r="A55" s="39"/>
      <c r="B55" s="55" t="s">
        <v>557</v>
      </c>
      <c r="C55" s="55" t="s">
        <v>598</v>
      </c>
      <c r="D55" s="55" t="s">
        <v>436</v>
      </c>
      <c r="E55" s="55" t="s">
        <v>466</v>
      </c>
      <c r="F55" s="66" t="s">
        <v>629</v>
      </c>
      <c r="G55" s="66" t="s">
        <v>630</v>
      </c>
      <c r="H55" s="67"/>
      <c r="I55" s="67" t="s">
        <v>479</v>
      </c>
      <c r="J55" s="67"/>
      <c r="K55" s="67"/>
      <c r="L55" s="67"/>
      <c r="M55" s="67"/>
      <c r="N55" s="56" t="s">
        <v>631</v>
      </c>
      <c r="O55" s="57">
        <v>29440</v>
      </c>
      <c r="P55" s="66" t="s">
        <v>632</v>
      </c>
      <c r="Q55" s="55"/>
      <c r="R55" s="56" t="s">
        <v>633</v>
      </c>
      <c r="S55" s="66" t="s">
        <v>634</v>
      </c>
      <c r="T55" s="55" t="s">
        <v>635</v>
      </c>
      <c r="U55" s="55">
        <v>29747643</v>
      </c>
      <c r="V55" s="55" t="s">
        <v>636</v>
      </c>
    </row>
    <row r="56" spans="1:22" ht="12.75" customHeight="1">
      <c r="A56" s="39"/>
      <c r="B56" s="59" t="s">
        <v>557</v>
      </c>
      <c r="C56" s="59" t="s">
        <v>598</v>
      </c>
      <c r="D56" s="59" t="s">
        <v>436</v>
      </c>
      <c r="E56" s="59" t="s">
        <v>466</v>
      </c>
      <c r="F56" s="63" t="s">
        <v>637</v>
      </c>
      <c r="G56" s="63" t="s">
        <v>630</v>
      </c>
      <c r="H56" s="65"/>
      <c r="I56" s="65" t="s">
        <v>479</v>
      </c>
      <c r="J56" s="65"/>
      <c r="K56" s="65"/>
      <c r="L56" s="65"/>
      <c r="M56" s="65"/>
      <c r="N56" s="60" t="s">
        <v>638</v>
      </c>
      <c r="O56" s="61">
        <v>134854</v>
      </c>
      <c r="P56" s="63" t="s">
        <v>639</v>
      </c>
      <c r="Q56" s="59"/>
      <c r="R56" s="60" t="s">
        <v>633</v>
      </c>
      <c r="S56" s="63" t="s">
        <v>634</v>
      </c>
      <c r="T56" s="59" t="s">
        <v>635</v>
      </c>
      <c r="U56" s="59">
        <v>29747643</v>
      </c>
      <c r="V56" s="59" t="s">
        <v>636</v>
      </c>
    </row>
    <row r="57" spans="1:22" ht="12.75" customHeight="1">
      <c r="A57" s="39"/>
      <c r="B57" s="55" t="s">
        <v>557</v>
      </c>
      <c r="C57" s="55" t="s">
        <v>598</v>
      </c>
      <c r="D57" s="55" t="s">
        <v>436</v>
      </c>
      <c r="E57" s="55" t="s">
        <v>466</v>
      </c>
      <c r="F57" s="66" t="s">
        <v>640</v>
      </c>
      <c r="G57" s="66" t="s">
        <v>630</v>
      </c>
      <c r="H57" s="67"/>
      <c r="I57" s="67" t="s">
        <v>479</v>
      </c>
      <c r="J57" s="67"/>
      <c r="K57" s="67"/>
      <c r="L57" s="67"/>
      <c r="M57" s="67"/>
      <c r="N57" s="56" t="s">
        <v>641</v>
      </c>
      <c r="O57" s="57">
        <v>267829</v>
      </c>
      <c r="P57" s="66" t="s">
        <v>642</v>
      </c>
      <c r="Q57" s="55"/>
      <c r="R57" s="56" t="s">
        <v>633</v>
      </c>
      <c r="S57" s="66" t="s">
        <v>643</v>
      </c>
      <c r="T57" s="55" t="s">
        <v>635</v>
      </c>
      <c r="U57" s="55">
        <v>29747643</v>
      </c>
      <c r="V57" s="55" t="s">
        <v>636</v>
      </c>
    </row>
    <row r="58" spans="1:22" ht="12.75" customHeight="1">
      <c r="A58" s="39"/>
      <c r="B58" s="59" t="s">
        <v>557</v>
      </c>
      <c r="C58" s="59" t="s">
        <v>598</v>
      </c>
      <c r="D58" s="59" t="s">
        <v>436</v>
      </c>
      <c r="E58" s="59" t="s">
        <v>466</v>
      </c>
      <c r="F58" s="63" t="s">
        <v>644</v>
      </c>
      <c r="G58" s="63" t="s">
        <v>630</v>
      </c>
      <c r="H58" s="65"/>
      <c r="I58" s="65" t="s">
        <v>479</v>
      </c>
      <c r="J58" s="65"/>
      <c r="K58" s="65"/>
      <c r="L58" s="65"/>
      <c r="M58" s="65"/>
      <c r="N58" s="60" t="s">
        <v>641</v>
      </c>
      <c r="O58" s="61">
        <v>97773</v>
      </c>
      <c r="P58" s="63" t="s">
        <v>645</v>
      </c>
      <c r="Q58" s="59"/>
      <c r="R58" s="60" t="s">
        <v>633</v>
      </c>
      <c r="S58" s="63" t="s">
        <v>643</v>
      </c>
      <c r="T58" s="59" t="s">
        <v>635</v>
      </c>
      <c r="U58" s="59">
        <v>29747643</v>
      </c>
      <c r="V58" s="59" t="s">
        <v>636</v>
      </c>
    </row>
    <row r="59" spans="1:22" ht="12.75" customHeight="1">
      <c r="A59" s="39"/>
      <c r="B59" s="55" t="s">
        <v>557</v>
      </c>
      <c r="C59" s="55" t="s">
        <v>598</v>
      </c>
      <c r="D59" s="55" t="s">
        <v>436</v>
      </c>
      <c r="E59" s="55" t="s">
        <v>466</v>
      </c>
      <c r="F59" s="66" t="s">
        <v>646</v>
      </c>
      <c r="G59" s="66" t="s">
        <v>647</v>
      </c>
      <c r="H59" s="67"/>
      <c r="I59" s="67"/>
      <c r="J59" s="67" t="s">
        <v>480</v>
      </c>
      <c r="K59" s="67" t="s">
        <v>481</v>
      </c>
      <c r="L59" s="67"/>
      <c r="M59" s="67"/>
      <c r="N59" s="56" t="s">
        <v>648</v>
      </c>
      <c r="O59" s="57">
        <v>394464</v>
      </c>
      <c r="P59" s="66" t="s">
        <v>649</v>
      </c>
      <c r="Q59" s="55"/>
      <c r="R59" s="56"/>
      <c r="S59" s="66"/>
      <c r="T59" s="55" t="s">
        <v>635</v>
      </c>
      <c r="U59" s="55">
        <v>29747643</v>
      </c>
      <c r="V59" s="55" t="s">
        <v>636</v>
      </c>
    </row>
    <row r="60" spans="1:22" ht="12.75" customHeight="1">
      <c r="A60" s="39"/>
      <c r="B60" s="59" t="s">
        <v>557</v>
      </c>
      <c r="C60" s="59" t="s">
        <v>598</v>
      </c>
      <c r="D60" s="59" t="s">
        <v>436</v>
      </c>
      <c r="E60" s="59" t="s">
        <v>466</v>
      </c>
      <c r="F60" s="63" t="s">
        <v>650</v>
      </c>
      <c r="G60" s="63" t="s">
        <v>651</v>
      </c>
      <c r="H60" s="65"/>
      <c r="I60" s="65"/>
      <c r="J60" s="65" t="s">
        <v>480</v>
      </c>
      <c r="K60" s="65" t="s">
        <v>481</v>
      </c>
      <c r="L60" s="65"/>
      <c r="M60" s="65"/>
      <c r="N60" s="60" t="s">
        <v>652</v>
      </c>
      <c r="O60" s="61">
        <v>86284</v>
      </c>
      <c r="P60" s="63" t="s">
        <v>607</v>
      </c>
      <c r="Q60" s="59"/>
      <c r="R60" s="60"/>
      <c r="S60" s="63"/>
      <c r="T60" s="59" t="s">
        <v>635</v>
      </c>
      <c r="U60" s="59">
        <v>29747643</v>
      </c>
      <c r="V60" s="59" t="s">
        <v>636</v>
      </c>
    </row>
    <row r="61" spans="1:22" ht="12.75" customHeight="1">
      <c r="A61" s="39"/>
      <c r="B61" s="55" t="s">
        <v>653</v>
      </c>
      <c r="C61" s="55" t="s">
        <v>598</v>
      </c>
      <c r="D61" s="55" t="s">
        <v>438</v>
      </c>
      <c r="E61" s="55" t="s">
        <v>467</v>
      </c>
      <c r="F61" s="66" t="s">
        <v>654</v>
      </c>
      <c r="G61" s="66" t="s">
        <v>655</v>
      </c>
      <c r="H61" s="67"/>
      <c r="I61" s="67"/>
      <c r="J61" s="67"/>
      <c r="K61" s="67"/>
      <c r="L61" s="67"/>
      <c r="M61" s="67" t="s">
        <v>610</v>
      </c>
      <c r="N61" s="56" t="s">
        <v>656</v>
      </c>
      <c r="O61" s="57">
        <v>7112</v>
      </c>
      <c r="P61" s="66" t="s">
        <v>607</v>
      </c>
      <c r="Q61" s="55"/>
      <c r="R61" s="56"/>
      <c r="S61" s="66"/>
      <c r="T61" s="55" t="s">
        <v>635</v>
      </c>
      <c r="U61" s="55">
        <v>29747643</v>
      </c>
      <c r="V61" s="55" t="s">
        <v>636</v>
      </c>
    </row>
    <row r="62" spans="1:22" ht="12.75" customHeight="1">
      <c r="A62" s="39"/>
      <c r="B62" s="59" t="s">
        <v>653</v>
      </c>
      <c r="C62" s="59" t="s">
        <v>598</v>
      </c>
      <c r="D62" s="59" t="s">
        <v>438</v>
      </c>
      <c r="E62" s="59" t="s">
        <v>467</v>
      </c>
      <c r="F62" s="63" t="s">
        <v>657</v>
      </c>
      <c r="G62" s="63" t="s">
        <v>658</v>
      </c>
      <c r="H62" s="65"/>
      <c r="I62" s="65"/>
      <c r="J62" s="65"/>
      <c r="K62" s="65"/>
      <c r="L62" s="65"/>
      <c r="M62" s="65" t="s">
        <v>610</v>
      </c>
      <c r="N62" s="60" t="s">
        <v>659</v>
      </c>
      <c r="O62" s="61">
        <v>38465</v>
      </c>
      <c r="P62" s="63" t="s">
        <v>607</v>
      </c>
      <c r="Q62" s="59"/>
      <c r="R62" s="60"/>
      <c r="S62" s="63"/>
      <c r="T62" s="59" t="s">
        <v>635</v>
      </c>
      <c r="U62" s="59">
        <v>29747643</v>
      </c>
      <c r="V62" s="59" t="s">
        <v>636</v>
      </c>
    </row>
    <row r="63" spans="1:22" ht="12.75" customHeight="1">
      <c r="A63" s="39"/>
      <c r="B63" s="59" t="s">
        <v>1545</v>
      </c>
      <c r="C63" s="59"/>
      <c r="D63" s="59" t="s">
        <v>436</v>
      </c>
      <c r="E63" s="59" t="s">
        <v>466</v>
      </c>
      <c r="F63" s="63" t="s">
        <v>1566</v>
      </c>
      <c r="G63" s="63" t="s">
        <v>1546</v>
      </c>
      <c r="H63" s="65"/>
      <c r="I63" s="65"/>
      <c r="J63" s="65"/>
      <c r="K63" s="65"/>
      <c r="L63" s="65"/>
      <c r="M63" s="65"/>
      <c r="N63" s="60"/>
      <c r="O63" s="61">
        <v>21069</v>
      </c>
      <c r="P63" s="63" t="s">
        <v>607</v>
      </c>
      <c r="Q63" s="59"/>
      <c r="R63" s="60"/>
      <c r="S63" s="63"/>
      <c r="T63" s="55" t="s">
        <v>493</v>
      </c>
      <c r="U63" s="58">
        <v>28143054</v>
      </c>
      <c r="V63" s="55" t="s">
        <v>494</v>
      </c>
    </row>
    <row r="64" spans="1:22" ht="12.75" customHeight="1">
      <c r="A64" s="39"/>
      <c r="B64" s="59" t="s">
        <v>1545</v>
      </c>
      <c r="C64" s="59"/>
      <c r="D64" s="59" t="s">
        <v>436</v>
      </c>
      <c r="E64" s="59" t="s">
        <v>466</v>
      </c>
      <c r="F64" s="63" t="s">
        <v>1566</v>
      </c>
      <c r="G64" s="63" t="s">
        <v>1547</v>
      </c>
      <c r="H64" s="65"/>
      <c r="I64" s="65"/>
      <c r="J64" s="65"/>
      <c r="K64" s="65"/>
      <c r="L64" s="65"/>
      <c r="M64" s="65"/>
      <c r="N64" s="60"/>
      <c r="O64" s="61">
        <v>15085</v>
      </c>
      <c r="P64" s="63" t="s">
        <v>607</v>
      </c>
      <c r="Q64" s="59"/>
      <c r="R64" s="60"/>
      <c r="S64" s="63"/>
      <c r="T64" s="59" t="s">
        <v>493</v>
      </c>
      <c r="U64" s="62">
        <v>28143054</v>
      </c>
      <c r="V64" s="59" t="s">
        <v>494</v>
      </c>
    </row>
    <row r="65" spans="1:22" ht="12.75" customHeight="1">
      <c r="A65" s="39"/>
      <c r="B65" s="59" t="s">
        <v>1545</v>
      </c>
      <c r="C65" s="59"/>
      <c r="D65" s="59" t="s">
        <v>436</v>
      </c>
      <c r="E65" s="59" t="s">
        <v>466</v>
      </c>
      <c r="F65" s="63" t="s">
        <v>1566</v>
      </c>
      <c r="G65" s="63" t="s">
        <v>1548</v>
      </c>
      <c r="H65" s="65"/>
      <c r="I65" s="65"/>
      <c r="J65" s="65"/>
      <c r="K65" s="65"/>
      <c r="L65" s="65"/>
      <c r="M65" s="65"/>
      <c r="N65" s="60"/>
      <c r="O65" s="61">
        <v>15525</v>
      </c>
      <c r="P65" s="63" t="s">
        <v>607</v>
      </c>
      <c r="Q65" s="59"/>
      <c r="R65" s="60"/>
      <c r="S65" s="63"/>
      <c r="T65" s="55" t="s">
        <v>493</v>
      </c>
      <c r="U65" s="58">
        <v>28143054</v>
      </c>
      <c r="V65" s="55" t="s">
        <v>494</v>
      </c>
    </row>
    <row r="66" spans="1:22" ht="12.75" customHeight="1">
      <c r="A66" s="39"/>
      <c r="B66" s="59" t="s">
        <v>1545</v>
      </c>
      <c r="C66" s="59"/>
      <c r="D66" s="59" t="s">
        <v>436</v>
      </c>
      <c r="E66" s="59" t="s">
        <v>466</v>
      </c>
      <c r="F66" s="63" t="s">
        <v>1566</v>
      </c>
      <c r="G66" s="63" t="s">
        <v>1549</v>
      </c>
      <c r="H66" s="65"/>
      <c r="I66" s="65"/>
      <c r="J66" s="65"/>
      <c r="K66" s="65"/>
      <c r="L66" s="65"/>
      <c r="M66" s="65"/>
      <c r="N66" s="60"/>
      <c r="O66" s="61">
        <v>4700</v>
      </c>
      <c r="P66" s="63" t="s">
        <v>607</v>
      </c>
      <c r="Q66" s="59"/>
      <c r="R66" s="60"/>
      <c r="S66" s="63"/>
      <c r="T66" s="59" t="s">
        <v>493</v>
      </c>
      <c r="U66" s="62">
        <v>28143054</v>
      </c>
      <c r="V66" s="59" t="s">
        <v>494</v>
      </c>
    </row>
    <row r="67" spans="1:22" ht="12.75" customHeight="1">
      <c r="A67" s="39"/>
      <c r="B67" s="59" t="s">
        <v>1545</v>
      </c>
      <c r="C67" s="59"/>
      <c r="D67" s="59" t="s">
        <v>436</v>
      </c>
      <c r="E67" s="59" t="s">
        <v>466</v>
      </c>
      <c r="F67" s="63" t="s">
        <v>1566</v>
      </c>
      <c r="G67" s="63" t="s">
        <v>1550</v>
      </c>
      <c r="H67" s="65"/>
      <c r="I67" s="65"/>
      <c r="J67" s="65"/>
      <c r="K67" s="65"/>
      <c r="L67" s="65"/>
      <c r="M67" s="65"/>
      <c r="N67" s="60"/>
      <c r="O67" s="61">
        <v>4780</v>
      </c>
      <c r="P67" s="63" t="s">
        <v>607</v>
      </c>
      <c r="Q67" s="59"/>
      <c r="R67" s="60"/>
      <c r="S67" s="63"/>
      <c r="T67" s="55" t="s">
        <v>493</v>
      </c>
      <c r="U67" s="58">
        <v>28143054</v>
      </c>
      <c r="V67" s="55" t="s">
        <v>494</v>
      </c>
    </row>
    <row r="68" spans="1:22" ht="12.75" customHeight="1">
      <c r="A68" s="39"/>
      <c r="B68" s="59" t="s">
        <v>1545</v>
      </c>
      <c r="C68" s="59"/>
      <c r="D68" s="59" t="s">
        <v>436</v>
      </c>
      <c r="E68" s="59" t="s">
        <v>466</v>
      </c>
      <c r="F68" s="63" t="s">
        <v>1566</v>
      </c>
      <c r="G68" s="63" t="s">
        <v>1551</v>
      </c>
      <c r="H68" s="65"/>
      <c r="I68" s="65"/>
      <c r="J68" s="65"/>
      <c r="K68" s="65"/>
      <c r="L68" s="65"/>
      <c r="M68" s="65"/>
      <c r="N68" s="60"/>
      <c r="O68" s="61">
        <v>4455</v>
      </c>
      <c r="P68" s="63" t="s">
        <v>607</v>
      </c>
      <c r="Q68" s="59"/>
      <c r="R68" s="60"/>
      <c r="S68" s="63"/>
      <c r="T68" s="55" t="s">
        <v>493</v>
      </c>
      <c r="U68" s="58">
        <v>28143055</v>
      </c>
      <c r="V68" s="55" t="s">
        <v>494</v>
      </c>
    </row>
    <row r="69" spans="1:22" ht="12.75" customHeight="1">
      <c r="A69" s="39"/>
      <c r="B69" s="59" t="s">
        <v>1545</v>
      </c>
      <c r="C69" s="59"/>
      <c r="D69" s="59" t="s">
        <v>436</v>
      </c>
      <c r="E69" s="59" t="s">
        <v>466</v>
      </c>
      <c r="F69" s="63" t="s">
        <v>1566</v>
      </c>
      <c r="G69" s="63" t="s">
        <v>1552</v>
      </c>
      <c r="H69" s="65"/>
      <c r="I69" s="65"/>
      <c r="J69" s="65"/>
      <c r="K69" s="65"/>
      <c r="L69" s="65"/>
      <c r="M69" s="65"/>
      <c r="N69" s="60"/>
      <c r="O69" s="61">
        <v>1439</v>
      </c>
      <c r="P69" s="63" t="s">
        <v>607</v>
      </c>
      <c r="Q69" s="59"/>
      <c r="R69" s="60"/>
      <c r="S69" s="63"/>
      <c r="T69" s="55" t="s">
        <v>493</v>
      </c>
      <c r="U69" s="58">
        <v>28143056</v>
      </c>
      <c r="V69" s="55" t="s">
        <v>494</v>
      </c>
    </row>
    <row r="70" spans="1:22" ht="12.75" customHeight="1">
      <c r="A70" s="39"/>
      <c r="B70" s="59" t="s">
        <v>1545</v>
      </c>
      <c r="C70" s="59"/>
      <c r="D70" s="59" t="s">
        <v>436</v>
      </c>
      <c r="E70" s="59" t="s">
        <v>466</v>
      </c>
      <c r="F70" s="63" t="s">
        <v>1566</v>
      </c>
      <c r="G70" s="63" t="s">
        <v>1553</v>
      </c>
      <c r="H70" s="65"/>
      <c r="I70" s="65"/>
      <c r="J70" s="65"/>
      <c r="K70" s="65"/>
      <c r="L70" s="65"/>
      <c r="M70" s="65"/>
      <c r="N70" s="60"/>
      <c r="O70" s="61">
        <v>675</v>
      </c>
      <c r="P70" s="63" t="s">
        <v>607</v>
      </c>
      <c r="Q70" s="59"/>
      <c r="R70" s="60"/>
      <c r="S70" s="63"/>
      <c r="T70" s="59" t="s">
        <v>493</v>
      </c>
      <c r="U70" s="59">
        <v>28143054</v>
      </c>
      <c r="V70" s="59" t="s">
        <v>494</v>
      </c>
    </row>
    <row r="71" spans="1:22" ht="12.75" customHeight="1">
      <c r="A71" s="39"/>
      <c r="B71" s="59" t="s">
        <v>1545</v>
      </c>
      <c r="C71" s="59"/>
      <c r="D71" s="59" t="s">
        <v>436</v>
      </c>
      <c r="E71" s="59"/>
      <c r="F71" s="63" t="s">
        <v>1566</v>
      </c>
      <c r="G71" s="63" t="s">
        <v>1554</v>
      </c>
      <c r="H71" s="65"/>
      <c r="I71" s="65"/>
      <c r="J71" s="65"/>
      <c r="K71" s="65"/>
      <c r="L71" s="65"/>
      <c r="M71" s="65"/>
      <c r="N71" s="60"/>
      <c r="O71" s="61">
        <v>12000</v>
      </c>
      <c r="P71" s="63" t="s">
        <v>607</v>
      </c>
      <c r="Q71" s="59"/>
      <c r="R71" s="60"/>
      <c r="S71" s="63"/>
      <c r="T71" s="59" t="s">
        <v>493</v>
      </c>
      <c r="U71" s="59">
        <v>28143054</v>
      </c>
      <c r="V71" s="59" t="s">
        <v>494</v>
      </c>
    </row>
    <row r="72" spans="1:22" ht="12.75" customHeight="1">
      <c r="A72" s="39"/>
      <c r="B72" s="59" t="s">
        <v>1545</v>
      </c>
      <c r="C72" s="59"/>
      <c r="D72" s="59" t="s">
        <v>436</v>
      </c>
      <c r="E72" s="59"/>
      <c r="F72" s="63" t="s">
        <v>1566</v>
      </c>
      <c r="G72" s="63" t="s">
        <v>1555</v>
      </c>
      <c r="H72" s="65"/>
      <c r="I72" s="65"/>
      <c r="J72" s="65"/>
      <c r="K72" s="65"/>
      <c r="L72" s="65"/>
      <c r="M72" s="65"/>
      <c r="N72" s="60"/>
      <c r="O72" s="61">
        <v>1300</v>
      </c>
      <c r="P72" s="63" t="s">
        <v>607</v>
      </c>
      <c r="Q72" s="59"/>
      <c r="R72" s="60"/>
      <c r="S72" s="63"/>
      <c r="T72" s="59" t="s">
        <v>493</v>
      </c>
      <c r="U72" s="59">
        <v>28143054</v>
      </c>
      <c r="V72" s="59" t="s">
        <v>494</v>
      </c>
    </row>
    <row r="73" spans="1:22" ht="12.75" customHeight="1">
      <c r="A73" s="39"/>
      <c r="B73" s="59" t="s">
        <v>1545</v>
      </c>
      <c r="C73" s="59"/>
      <c r="D73" s="59" t="s">
        <v>436</v>
      </c>
      <c r="E73" s="59" t="s">
        <v>468</v>
      </c>
      <c r="F73" s="63" t="s">
        <v>1566</v>
      </c>
      <c r="G73" s="63" t="s">
        <v>1556</v>
      </c>
      <c r="H73" s="65"/>
      <c r="I73" s="65"/>
      <c r="J73" s="65"/>
      <c r="K73" s="65"/>
      <c r="L73" s="65"/>
      <c r="M73" s="65"/>
      <c r="N73" s="60"/>
      <c r="O73" s="61">
        <v>850</v>
      </c>
      <c r="P73" s="63" t="s">
        <v>607</v>
      </c>
      <c r="Q73" s="59"/>
      <c r="R73" s="60"/>
      <c r="S73" s="63"/>
      <c r="T73" s="59" t="s">
        <v>493</v>
      </c>
      <c r="U73" s="59">
        <v>28143054</v>
      </c>
      <c r="V73" s="59" t="s">
        <v>494</v>
      </c>
    </row>
    <row r="74" spans="1:22" ht="12.75" customHeight="1">
      <c r="A74" s="39"/>
      <c r="B74" s="59" t="s">
        <v>1545</v>
      </c>
      <c r="C74" s="59"/>
      <c r="D74" s="59" t="s">
        <v>436</v>
      </c>
      <c r="E74" s="59" t="s">
        <v>466</v>
      </c>
      <c r="F74" s="63" t="s">
        <v>1566</v>
      </c>
      <c r="G74" s="63" t="s">
        <v>1557</v>
      </c>
      <c r="H74" s="65"/>
      <c r="I74" s="65"/>
      <c r="J74" s="65"/>
      <c r="K74" s="65"/>
      <c r="L74" s="65"/>
      <c r="M74" s="65"/>
      <c r="N74" s="60"/>
      <c r="O74" s="61">
        <v>13000</v>
      </c>
      <c r="P74" s="63" t="s">
        <v>607</v>
      </c>
      <c r="Q74" s="59"/>
      <c r="R74" s="60"/>
      <c r="S74" s="63"/>
      <c r="T74" s="59" t="s">
        <v>493</v>
      </c>
      <c r="U74" s="59">
        <v>28143054</v>
      </c>
      <c r="V74" s="59" t="s">
        <v>494</v>
      </c>
    </row>
    <row r="75" spans="1:22" ht="12.75" customHeight="1">
      <c r="A75" s="39"/>
      <c r="B75" s="59" t="s">
        <v>1545</v>
      </c>
      <c r="C75" s="59"/>
      <c r="D75" s="59" t="s">
        <v>436</v>
      </c>
      <c r="E75" s="59" t="s">
        <v>466</v>
      </c>
      <c r="F75" s="63" t="s">
        <v>1566</v>
      </c>
      <c r="G75" s="63" t="s">
        <v>1558</v>
      </c>
      <c r="H75" s="65"/>
      <c r="I75" s="65"/>
      <c r="J75" s="65"/>
      <c r="K75" s="65"/>
      <c r="L75" s="65"/>
      <c r="M75" s="65"/>
      <c r="N75" s="60"/>
      <c r="O75" s="61">
        <v>15000</v>
      </c>
      <c r="P75" s="63" t="s">
        <v>607</v>
      </c>
      <c r="Q75" s="59"/>
      <c r="R75" s="60"/>
      <c r="S75" s="63"/>
      <c r="T75" s="59" t="s">
        <v>493</v>
      </c>
      <c r="U75" s="59">
        <v>28143054</v>
      </c>
      <c r="V75" s="59" t="s">
        <v>494</v>
      </c>
    </row>
    <row r="76" spans="1:22" ht="12.75" customHeight="1">
      <c r="A76" s="39"/>
      <c r="B76" s="59" t="s">
        <v>1545</v>
      </c>
      <c r="C76" s="59"/>
      <c r="D76" s="59" t="s">
        <v>436</v>
      </c>
      <c r="E76" s="59"/>
      <c r="F76" s="63" t="s">
        <v>1566</v>
      </c>
      <c r="G76" s="63" t="s">
        <v>1559</v>
      </c>
      <c r="H76" s="65"/>
      <c r="I76" s="65"/>
      <c r="J76" s="65"/>
      <c r="K76" s="65"/>
      <c r="L76" s="65"/>
      <c r="M76" s="65"/>
      <c r="N76" s="60"/>
      <c r="O76" s="61">
        <v>1064</v>
      </c>
      <c r="P76" s="63" t="s">
        <v>607</v>
      </c>
      <c r="Q76" s="59"/>
      <c r="R76" s="60"/>
      <c r="S76" s="63"/>
      <c r="T76" s="59" t="s">
        <v>493</v>
      </c>
      <c r="U76" s="59">
        <v>28143054</v>
      </c>
      <c r="V76" s="59" t="s">
        <v>494</v>
      </c>
    </row>
    <row r="77" spans="1:22" ht="12.75" customHeight="1">
      <c r="A77" s="39"/>
      <c r="B77" s="59" t="s">
        <v>1545</v>
      </c>
      <c r="C77" s="59"/>
      <c r="D77" s="59" t="s">
        <v>436</v>
      </c>
      <c r="E77" s="59"/>
      <c r="F77" s="63" t="s">
        <v>1566</v>
      </c>
      <c r="G77" s="63" t="s">
        <v>1560</v>
      </c>
      <c r="H77" s="65"/>
      <c r="I77" s="65"/>
      <c r="J77" s="65"/>
      <c r="K77" s="65"/>
      <c r="L77" s="65"/>
      <c r="M77" s="65"/>
      <c r="N77" s="60"/>
      <c r="O77" s="61">
        <v>189</v>
      </c>
      <c r="P77" s="63" t="s">
        <v>607</v>
      </c>
      <c r="Q77" s="59"/>
      <c r="R77" s="60"/>
      <c r="S77" s="63"/>
      <c r="T77" s="59" t="s">
        <v>493</v>
      </c>
      <c r="U77" s="59">
        <v>28143054</v>
      </c>
      <c r="V77" s="59" t="s">
        <v>494</v>
      </c>
    </row>
    <row r="78" spans="1:22" ht="12.75" customHeight="1">
      <c r="A78" s="39"/>
      <c r="B78" s="59" t="s">
        <v>1545</v>
      </c>
      <c r="C78" s="59"/>
      <c r="D78" s="59" t="s">
        <v>436</v>
      </c>
      <c r="E78" s="59" t="s">
        <v>468</v>
      </c>
      <c r="F78" s="63" t="s">
        <v>1566</v>
      </c>
      <c r="G78" s="63" t="s">
        <v>1561</v>
      </c>
      <c r="H78" s="65"/>
      <c r="I78" s="65"/>
      <c r="J78" s="65"/>
      <c r="K78" s="65"/>
      <c r="L78" s="65"/>
      <c r="M78" s="65"/>
      <c r="N78" s="60"/>
      <c r="O78" s="61">
        <v>15000</v>
      </c>
      <c r="P78" s="63" t="s">
        <v>607</v>
      </c>
      <c r="Q78" s="59"/>
      <c r="R78" s="60"/>
      <c r="S78" s="63"/>
      <c r="T78" s="59" t="s">
        <v>493</v>
      </c>
      <c r="U78" s="59">
        <v>28143054</v>
      </c>
      <c r="V78" s="59" t="s">
        <v>494</v>
      </c>
    </row>
    <row r="79" spans="1:22" ht="12.75" customHeight="1">
      <c r="A79" s="39"/>
      <c r="B79" s="59" t="s">
        <v>1545</v>
      </c>
      <c r="C79" s="59"/>
      <c r="D79" s="59" t="s">
        <v>436</v>
      </c>
      <c r="E79" s="59" t="s">
        <v>468</v>
      </c>
      <c r="F79" s="63" t="s">
        <v>1566</v>
      </c>
      <c r="G79" s="63" t="s">
        <v>1562</v>
      </c>
      <c r="H79" s="65"/>
      <c r="I79" s="65"/>
      <c r="J79" s="65"/>
      <c r="K79" s="65"/>
      <c r="L79" s="65"/>
      <c r="M79" s="65"/>
      <c r="N79" s="60"/>
      <c r="O79" s="61">
        <v>3919</v>
      </c>
      <c r="P79" s="63" t="s">
        <v>607</v>
      </c>
      <c r="Q79" s="59"/>
      <c r="R79" s="60"/>
      <c r="S79" s="63"/>
      <c r="T79" s="59" t="s">
        <v>493</v>
      </c>
      <c r="U79" s="59">
        <v>28143054</v>
      </c>
      <c r="V79" s="59" t="s">
        <v>494</v>
      </c>
    </row>
    <row r="80" spans="1:22" ht="12.75" customHeight="1">
      <c r="A80" s="39"/>
      <c r="B80" s="59" t="s">
        <v>1545</v>
      </c>
      <c r="C80" s="59"/>
      <c r="D80" s="59" t="s">
        <v>436</v>
      </c>
      <c r="E80" s="59" t="s">
        <v>468</v>
      </c>
      <c r="F80" s="63" t="s">
        <v>1566</v>
      </c>
      <c r="G80" s="63" t="s">
        <v>1563</v>
      </c>
      <c r="H80" s="65"/>
      <c r="I80" s="65"/>
      <c r="J80" s="65"/>
      <c r="K80" s="65"/>
      <c r="L80" s="65"/>
      <c r="M80" s="65"/>
      <c r="N80" s="60"/>
      <c r="O80" s="61">
        <v>2000</v>
      </c>
      <c r="P80" s="63" t="s">
        <v>607</v>
      </c>
      <c r="Q80" s="59"/>
      <c r="R80" s="60"/>
      <c r="S80" s="63"/>
      <c r="T80" s="59" t="s">
        <v>493</v>
      </c>
      <c r="U80" s="59">
        <v>28143054</v>
      </c>
      <c r="V80" s="59" t="s">
        <v>494</v>
      </c>
    </row>
    <row r="81" spans="1:22" ht="12.75" customHeight="1">
      <c r="A81" s="39"/>
      <c r="B81" s="59" t="s">
        <v>1545</v>
      </c>
      <c r="C81" s="59"/>
      <c r="D81" s="59" t="s">
        <v>436</v>
      </c>
      <c r="E81" s="59"/>
      <c r="F81" s="63" t="s">
        <v>1566</v>
      </c>
      <c r="G81" s="63" t="s">
        <v>1564</v>
      </c>
      <c r="H81" s="65"/>
      <c r="I81" s="65"/>
      <c r="J81" s="65"/>
      <c r="K81" s="65"/>
      <c r="L81" s="65"/>
      <c r="M81" s="65"/>
      <c r="N81" s="60"/>
      <c r="O81" s="61">
        <v>1100</v>
      </c>
      <c r="P81" s="63" t="s">
        <v>607</v>
      </c>
      <c r="Q81" s="59"/>
      <c r="R81" s="60"/>
      <c r="S81" s="63"/>
      <c r="T81" s="59" t="s">
        <v>493</v>
      </c>
      <c r="U81" s="59">
        <v>28143054</v>
      </c>
      <c r="V81" s="59" t="s">
        <v>494</v>
      </c>
    </row>
    <row r="82" spans="1:22" ht="12.75" customHeight="1">
      <c r="A82" s="39"/>
      <c r="B82" s="59" t="s">
        <v>1545</v>
      </c>
      <c r="C82" s="59"/>
      <c r="D82" s="59" t="s">
        <v>436</v>
      </c>
      <c r="E82" s="59"/>
      <c r="F82" s="63" t="s">
        <v>1566</v>
      </c>
      <c r="G82" s="63" t="s">
        <v>1565</v>
      </c>
      <c r="H82" s="65"/>
      <c r="I82" s="65"/>
      <c r="J82" s="65"/>
      <c r="K82" s="65"/>
      <c r="L82" s="65"/>
      <c r="M82" s="65"/>
      <c r="N82" s="60"/>
      <c r="O82" s="61">
        <v>150</v>
      </c>
      <c r="P82" s="63" t="s">
        <v>607</v>
      </c>
      <c r="Q82" s="59"/>
      <c r="R82" s="60"/>
      <c r="S82" s="63"/>
      <c r="T82" s="59" t="s">
        <v>493</v>
      </c>
      <c r="U82" s="59">
        <v>28143054</v>
      </c>
      <c r="V82" s="59" t="s">
        <v>494</v>
      </c>
    </row>
    <row r="83" spans="1:22" ht="12.75" customHeight="1">
      <c r="A83" s="39"/>
      <c r="B83" s="59" t="s">
        <v>1150</v>
      </c>
      <c r="C83" s="59"/>
      <c r="D83" s="59" t="s">
        <v>438</v>
      </c>
      <c r="E83" s="59"/>
      <c r="F83" s="63"/>
      <c r="G83" s="63" t="s">
        <v>1567</v>
      </c>
      <c r="H83" s="65"/>
      <c r="I83" s="65"/>
      <c r="J83" s="65"/>
      <c r="K83" s="65"/>
      <c r="L83" s="65"/>
      <c r="M83" s="65"/>
      <c r="N83" s="60"/>
      <c r="O83" s="61">
        <v>3500</v>
      </c>
      <c r="P83" s="63"/>
      <c r="Q83" s="59"/>
      <c r="R83" s="60"/>
      <c r="S83" s="63"/>
      <c r="T83" s="59" t="s">
        <v>493</v>
      </c>
      <c r="U83" s="59">
        <v>28143054</v>
      </c>
      <c r="V83" s="59" t="s">
        <v>494</v>
      </c>
    </row>
    <row r="84" spans="1:22" ht="12.75" customHeight="1">
      <c r="A84" s="39"/>
      <c r="B84" s="59" t="s">
        <v>1150</v>
      </c>
      <c r="C84" s="59"/>
      <c r="D84" s="59" t="s">
        <v>438</v>
      </c>
      <c r="E84" s="59"/>
      <c r="F84" s="63"/>
      <c r="G84" s="63" t="s">
        <v>1568</v>
      </c>
      <c r="H84" s="65"/>
      <c r="I84" s="65"/>
      <c r="J84" s="65"/>
      <c r="K84" s="65"/>
      <c r="L84" s="65"/>
      <c r="M84" s="65"/>
      <c r="N84" s="60"/>
      <c r="O84" s="61">
        <v>2800</v>
      </c>
      <c r="P84" s="63"/>
      <c r="Q84" s="59"/>
      <c r="R84" s="60"/>
      <c r="S84" s="63"/>
      <c r="T84" s="59" t="s">
        <v>493</v>
      </c>
      <c r="U84" s="59">
        <v>28143054</v>
      </c>
      <c r="V84" s="59" t="s">
        <v>494</v>
      </c>
    </row>
    <row r="85" spans="1:22" ht="12.75" customHeight="1">
      <c r="A85" s="39"/>
      <c r="B85" s="59" t="s">
        <v>1150</v>
      </c>
      <c r="C85" s="59"/>
      <c r="D85" s="59" t="s">
        <v>438</v>
      </c>
      <c r="E85" s="59"/>
      <c r="F85" s="63"/>
      <c r="G85" s="63" t="s">
        <v>1568</v>
      </c>
      <c r="H85" s="65"/>
      <c r="I85" s="65"/>
      <c r="J85" s="65"/>
      <c r="K85" s="65"/>
      <c r="L85" s="65"/>
      <c r="M85" s="65"/>
      <c r="N85" s="60"/>
      <c r="O85" s="61">
        <v>400</v>
      </c>
      <c r="P85" s="63"/>
      <c r="Q85" s="59"/>
      <c r="R85" s="60"/>
      <c r="S85" s="63"/>
      <c r="T85" s="59" t="s">
        <v>493</v>
      </c>
      <c r="U85" s="59">
        <v>28143054</v>
      </c>
      <c r="V85" s="59" t="s">
        <v>494</v>
      </c>
    </row>
    <row r="86" spans="1:22" ht="12.75" customHeight="1">
      <c r="A86" s="39"/>
      <c r="B86" s="59" t="s">
        <v>1150</v>
      </c>
      <c r="C86" s="59"/>
      <c r="D86" s="59" t="s">
        <v>438</v>
      </c>
      <c r="E86" s="59"/>
      <c r="F86" s="63"/>
      <c r="G86" s="63" t="s">
        <v>1568</v>
      </c>
      <c r="H86" s="65"/>
      <c r="I86" s="65"/>
      <c r="J86" s="65"/>
      <c r="K86" s="65"/>
      <c r="L86" s="65"/>
      <c r="M86" s="65"/>
      <c r="N86" s="60"/>
      <c r="O86" s="61">
        <v>650</v>
      </c>
      <c r="P86" s="63"/>
      <c r="Q86" s="59"/>
      <c r="R86" s="60"/>
      <c r="S86" s="63"/>
      <c r="T86" s="59" t="s">
        <v>493</v>
      </c>
      <c r="U86" s="59">
        <v>28143054</v>
      </c>
      <c r="V86" s="59" t="s">
        <v>494</v>
      </c>
    </row>
    <row r="87" spans="1:22" ht="12.75" customHeight="1">
      <c r="A87" s="39"/>
      <c r="B87" s="59" t="s">
        <v>1150</v>
      </c>
      <c r="C87" s="59"/>
      <c r="D87" s="59" t="s">
        <v>438</v>
      </c>
      <c r="E87" s="59"/>
      <c r="F87" s="63"/>
      <c r="G87" s="63" t="s">
        <v>1568</v>
      </c>
      <c r="H87" s="65"/>
      <c r="I87" s="65"/>
      <c r="J87" s="65"/>
      <c r="K87" s="65"/>
      <c r="L87" s="65"/>
      <c r="M87" s="65"/>
      <c r="N87" s="60"/>
      <c r="O87" s="61">
        <v>3200</v>
      </c>
      <c r="P87" s="63"/>
      <c r="Q87" s="59"/>
      <c r="R87" s="60"/>
      <c r="S87" s="63"/>
      <c r="T87" s="59" t="s">
        <v>493</v>
      </c>
      <c r="U87" s="59">
        <v>28143054</v>
      </c>
      <c r="V87" s="59" t="s">
        <v>494</v>
      </c>
    </row>
    <row r="88" spans="1:22" ht="12.75" customHeight="1">
      <c r="A88" s="39"/>
      <c r="B88" s="59" t="s">
        <v>1150</v>
      </c>
      <c r="C88" s="59"/>
      <c r="D88" s="59" t="s">
        <v>438</v>
      </c>
      <c r="E88" s="59"/>
      <c r="F88" s="63"/>
      <c r="G88" s="63" t="s">
        <v>1568</v>
      </c>
      <c r="H88" s="65"/>
      <c r="I88" s="65"/>
      <c r="J88" s="65"/>
      <c r="K88" s="65"/>
      <c r="L88" s="65"/>
      <c r="M88" s="65"/>
      <c r="N88" s="60"/>
      <c r="O88" s="61">
        <v>1000</v>
      </c>
      <c r="P88" s="63"/>
      <c r="Q88" s="59"/>
      <c r="R88" s="60"/>
      <c r="S88" s="63"/>
      <c r="T88" s="59" t="s">
        <v>493</v>
      </c>
      <c r="U88" s="59">
        <v>28143054</v>
      </c>
      <c r="V88" s="59" t="s">
        <v>494</v>
      </c>
    </row>
    <row r="89" spans="1:22" ht="12.75" customHeight="1">
      <c r="A89" s="39"/>
      <c r="B89" s="59" t="s">
        <v>1150</v>
      </c>
      <c r="C89" s="59"/>
      <c r="D89" s="59" t="s">
        <v>438</v>
      </c>
      <c r="E89" s="59"/>
      <c r="F89" s="63"/>
      <c r="G89" s="63" t="s">
        <v>1568</v>
      </c>
      <c r="H89" s="65"/>
      <c r="I89" s="65"/>
      <c r="J89" s="65"/>
      <c r="K89" s="65"/>
      <c r="L89" s="65"/>
      <c r="M89" s="65"/>
      <c r="N89" s="60"/>
      <c r="O89" s="61">
        <v>15</v>
      </c>
      <c r="P89" s="63"/>
      <c r="Q89" s="59"/>
      <c r="R89" s="60"/>
      <c r="S89" s="63"/>
      <c r="T89" s="59" t="s">
        <v>493</v>
      </c>
      <c r="U89" s="59">
        <v>28143054</v>
      </c>
      <c r="V89" s="59" t="s">
        <v>494</v>
      </c>
    </row>
    <row r="90" spans="1:22" ht="12.75" customHeight="1">
      <c r="A90" s="39"/>
      <c r="B90" s="59" t="s">
        <v>1150</v>
      </c>
      <c r="C90" s="59"/>
      <c r="D90" s="59" t="s">
        <v>438</v>
      </c>
      <c r="E90" s="59"/>
      <c r="F90" s="63"/>
      <c r="G90" s="63" t="s">
        <v>1568</v>
      </c>
      <c r="H90" s="65"/>
      <c r="I90" s="65"/>
      <c r="J90" s="65"/>
      <c r="K90" s="65"/>
      <c r="L90" s="65"/>
      <c r="M90" s="65"/>
      <c r="N90" s="60"/>
      <c r="O90" s="61">
        <v>25</v>
      </c>
      <c r="P90" s="63"/>
      <c r="Q90" s="59"/>
      <c r="R90" s="60"/>
      <c r="S90" s="63"/>
      <c r="T90" s="59" t="s">
        <v>493</v>
      </c>
      <c r="U90" s="59">
        <v>28143054</v>
      </c>
      <c r="V90" s="59" t="s">
        <v>494</v>
      </c>
    </row>
    <row r="91" spans="1:22" ht="12.75" customHeight="1">
      <c r="A91" s="39"/>
      <c r="B91" s="59" t="s">
        <v>1150</v>
      </c>
      <c r="C91" s="59"/>
      <c r="D91" s="59" t="s">
        <v>438</v>
      </c>
      <c r="E91" s="59"/>
      <c r="F91" s="63"/>
      <c r="G91" s="63" t="s">
        <v>1568</v>
      </c>
      <c r="H91" s="65"/>
      <c r="I91" s="65"/>
      <c r="J91" s="65"/>
      <c r="K91" s="65"/>
      <c r="L91" s="65"/>
      <c r="M91" s="65"/>
      <c r="N91" s="60"/>
      <c r="O91" s="61">
        <v>170</v>
      </c>
      <c r="P91" s="63"/>
      <c r="Q91" s="59"/>
      <c r="R91" s="60"/>
      <c r="S91" s="63"/>
      <c r="T91" s="59" t="s">
        <v>493</v>
      </c>
      <c r="U91" s="59">
        <v>28143054</v>
      </c>
      <c r="V91" s="59" t="s">
        <v>494</v>
      </c>
    </row>
    <row r="92" spans="1:22" ht="12.75" customHeight="1">
      <c r="A92" s="39"/>
      <c r="B92" s="59" t="s">
        <v>1150</v>
      </c>
      <c r="C92" s="59"/>
      <c r="D92" s="59" t="s">
        <v>438</v>
      </c>
      <c r="E92" s="59"/>
      <c r="F92" s="63"/>
      <c r="G92" s="63" t="s">
        <v>1569</v>
      </c>
      <c r="H92" s="65"/>
      <c r="I92" s="65"/>
      <c r="J92" s="65"/>
      <c r="K92" s="65"/>
      <c r="L92" s="65"/>
      <c r="M92" s="65"/>
      <c r="N92" s="60"/>
      <c r="O92" s="61">
        <v>850</v>
      </c>
      <c r="P92" s="63"/>
      <c r="Q92" s="59"/>
      <c r="R92" s="60"/>
      <c r="S92" s="63"/>
      <c r="T92" s="59" t="s">
        <v>493</v>
      </c>
      <c r="U92" s="59">
        <v>28143054</v>
      </c>
      <c r="V92" s="59" t="s">
        <v>494</v>
      </c>
    </row>
    <row r="93" spans="1:22" ht="12.75" customHeight="1">
      <c r="A93" s="39"/>
      <c r="B93" s="59" t="s">
        <v>1150</v>
      </c>
      <c r="C93" s="59"/>
      <c r="D93" s="59" t="s">
        <v>438</v>
      </c>
      <c r="E93" s="59"/>
      <c r="F93" s="63"/>
      <c r="G93" s="63" t="s">
        <v>1568</v>
      </c>
      <c r="H93" s="65"/>
      <c r="I93" s="65"/>
      <c r="J93" s="65"/>
      <c r="K93" s="65"/>
      <c r="L93" s="65"/>
      <c r="M93" s="65"/>
      <c r="N93" s="60"/>
      <c r="O93" s="61">
        <v>30</v>
      </c>
      <c r="P93" s="63"/>
      <c r="Q93" s="59"/>
      <c r="R93" s="60"/>
      <c r="S93" s="63"/>
      <c r="T93" s="59" t="s">
        <v>493</v>
      </c>
      <c r="U93" s="59">
        <v>28143054</v>
      </c>
      <c r="V93" s="59" t="s">
        <v>494</v>
      </c>
    </row>
    <row r="94" spans="1:22" ht="12.75" customHeight="1">
      <c r="A94" s="39"/>
      <c r="B94" s="59" t="s">
        <v>1150</v>
      </c>
      <c r="C94" s="59"/>
      <c r="D94" s="59" t="s">
        <v>438</v>
      </c>
      <c r="E94" s="59"/>
      <c r="F94" s="63"/>
      <c r="G94" s="63" t="s">
        <v>1568</v>
      </c>
      <c r="H94" s="65"/>
      <c r="I94" s="65"/>
      <c r="J94" s="65"/>
      <c r="K94" s="65"/>
      <c r="L94" s="65"/>
      <c r="M94" s="65"/>
      <c r="N94" s="60"/>
      <c r="O94" s="61">
        <v>53</v>
      </c>
      <c r="P94" s="63"/>
      <c r="Q94" s="59"/>
      <c r="R94" s="60"/>
      <c r="S94" s="63"/>
      <c r="T94" s="59" t="s">
        <v>493</v>
      </c>
      <c r="U94" s="59">
        <v>28143054</v>
      </c>
      <c r="V94" s="59" t="s">
        <v>494</v>
      </c>
    </row>
    <row r="95" spans="1:22" ht="12.75" customHeight="1">
      <c r="A95" s="39"/>
      <c r="B95" s="59" t="s">
        <v>1150</v>
      </c>
      <c r="C95" s="59"/>
      <c r="D95" s="59" t="s">
        <v>438</v>
      </c>
      <c r="E95" s="59"/>
      <c r="F95" s="63"/>
      <c r="G95" s="63" t="s">
        <v>1568</v>
      </c>
      <c r="H95" s="65"/>
      <c r="I95" s="65"/>
      <c r="J95" s="65"/>
      <c r="K95" s="65"/>
      <c r="L95" s="65"/>
      <c r="M95" s="65"/>
      <c r="N95" s="60"/>
      <c r="O95" s="61">
        <v>0</v>
      </c>
      <c r="P95" s="63"/>
      <c r="Q95" s="59"/>
      <c r="R95" s="60"/>
      <c r="S95" s="63"/>
      <c r="T95" s="59" t="s">
        <v>493</v>
      </c>
      <c r="U95" s="59">
        <v>28143054</v>
      </c>
      <c r="V95" s="59" t="s">
        <v>494</v>
      </c>
    </row>
    <row r="96" spans="1:22" ht="12.75" customHeight="1">
      <c r="A96" s="39"/>
      <c r="B96" s="59" t="s">
        <v>1150</v>
      </c>
      <c r="C96" s="59"/>
      <c r="D96" s="59" t="s">
        <v>438</v>
      </c>
      <c r="E96" s="59" t="s">
        <v>468</v>
      </c>
      <c r="F96" s="63"/>
      <c r="G96" s="63" t="s">
        <v>1570</v>
      </c>
      <c r="H96" s="65"/>
      <c r="I96" s="65"/>
      <c r="J96" s="65"/>
      <c r="K96" s="65"/>
      <c r="L96" s="65"/>
      <c r="M96" s="65"/>
      <c r="N96" s="60"/>
      <c r="O96" s="61">
        <v>750</v>
      </c>
      <c r="P96" s="63"/>
      <c r="Q96" s="59"/>
      <c r="R96" s="60"/>
      <c r="S96" s="63"/>
      <c r="T96" s="59" t="s">
        <v>493</v>
      </c>
      <c r="U96" s="59">
        <v>28143054</v>
      </c>
      <c r="V96" s="59" t="s">
        <v>494</v>
      </c>
    </row>
    <row r="97" spans="1:22" ht="12.75" customHeight="1">
      <c r="A97" s="39"/>
      <c r="B97" s="59" t="s">
        <v>1150</v>
      </c>
      <c r="C97" s="59"/>
      <c r="D97" s="59" t="s">
        <v>438</v>
      </c>
      <c r="E97" s="59" t="s">
        <v>467</v>
      </c>
      <c r="F97" s="63"/>
      <c r="G97" s="63" t="s">
        <v>1571</v>
      </c>
      <c r="H97" s="65"/>
      <c r="I97" s="65"/>
      <c r="J97" s="65"/>
      <c r="K97" s="65"/>
      <c r="L97" s="65"/>
      <c r="M97" s="65"/>
      <c r="N97" s="60"/>
      <c r="O97" s="61">
        <v>200</v>
      </c>
      <c r="P97" s="63"/>
      <c r="Q97" s="59"/>
      <c r="R97" s="60"/>
      <c r="S97" s="63"/>
      <c r="T97" s="59" t="s">
        <v>493</v>
      </c>
      <c r="U97" s="59">
        <v>28143054</v>
      </c>
      <c r="V97" s="59" t="s">
        <v>494</v>
      </c>
    </row>
    <row r="98" spans="1:22" ht="12.75" customHeight="1">
      <c r="A98" s="39"/>
      <c r="B98" s="59" t="s">
        <v>1150</v>
      </c>
      <c r="C98" s="59"/>
      <c r="D98" s="59" t="s">
        <v>438</v>
      </c>
      <c r="E98" s="59" t="s">
        <v>468</v>
      </c>
      <c r="F98" s="63"/>
      <c r="G98" s="63" t="s">
        <v>1572</v>
      </c>
      <c r="H98" s="65"/>
      <c r="I98" s="65"/>
      <c r="J98" s="65"/>
      <c r="K98" s="65"/>
      <c r="L98" s="65"/>
      <c r="M98" s="65"/>
      <c r="N98" s="60"/>
      <c r="O98" s="61">
        <v>1500</v>
      </c>
      <c r="P98" s="63"/>
      <c r="Q98" s="59"/>
      <c r="R98" s="60"/>
      <c r="S98" s="63"/>
      <c r="T98" s="59" t="s">
        <v>493</v>
      </c>
      <c r="U98" s="59">
        <v>28143054</v>
      </c>
      <c r="V98" s="59" t="s">
        <v>494</v>
      </c>
    </row>
    <row r="99" spans="1:22" ht="12.75" customHeight="1">
      <c r="A99" s="39"/>
      <c r="B99" s="59" t="s">
        <v>1150</v>
      </c>
      <c r="C99" s="59"/>
      <c r="D99" s="59" t="s">
        <v>438</v>
      </c>
      <c r="E99" s="59" t="s">
        <v>468</v>
      </c>
      <c r="F99" s="63"/>
      <c r="G99" s="63" t="s">
        <v>1573</v>
      </c>
      <c r="H99" s="65"/>
      <c r="I99" s="65"/>
      <c r="J99" s="65"/>
      <c r="K99" s="65"/>
      <c r="L99" s="65"/>
      <c r="M99" s="65"/>
      <c r="N99" s="60"/>
      <c r="O99" s="61">
        <v>750</v>
      </c>
      <c r="P99" s="63"/>
      <c r="Q99" s="59"/>
      <c r="R99" s="60"/>
      <c r="S99" s="63"/>
      <c r="T99" s="59" t="s">
        <v>493</v>
      </c>
      <c r="U99" s="59">
        <v>28143054</v>
      </c>
      <c r="V99" s="59" t="s">
        <v>494</v>
      </c>
    </row>
    <row r="100" spans="1:22" ht="12.75" customHeight="1">
      <c r="A100" s="39"/>
      <c r="B100" s="59" t="s">
        <v>1150</v>
      </c>
      <c r="C100" s="59"/>
      <c r="D100" s="59" t="s">
        <v>438</v>
      </c>
      <c r="E100" s="59" t="s">
        <v>468</v>
      </c>
      <c r="F100" s="63"/>
      <c r="G100" s="63" t="s">
        <v>1574</v>
      </c>
      <c r="H100" s="65"/>
      <c r="I100" s="65"/>
      <c r="J100" s="65"/>
      <c r="K100" s="65"/>
      <c r="L100" s="65"/>
      <c r="M100" s="65"/>
      <c r="N100" s="60"/>
      <c r="O100" s="61">
        <v>1500</v>
      </c>
      <c r="P100" s="63"/>
      <c r="Q100" s="59"/>
      <c r="R100" s="60"/>
      <c r="S100" s="63"/>
      <c r="T100" s="59" t="s">
        <v>493</v>
      </c>
      <c r="U100" s="59">
        <v>28143054</v>
      </c>
      <c r="V100" s="59" t="s">
        <v>494</v>
      </c>
    </row>
    <row r="101" spans="1:22" ht="12.75" customHeight="1">
      <c r="A101" s="39"/>
      <c r="B101" s="59" t="s">
        <v>1150</v>
      </c>
      <c r="C101" s="59"/>
      <c r="D101" s="59" t="s">
        <v>438</v>
      </c>
      <c r="E101" s="59" t="s">
        <v>468</v>
      </c>
      <c r="F101" s="63"/>
      <c r="G101" s="63" t="s">
        <v>1575</v>
      </c>
      <c r="H101" s="65"/>
      <c r="I101" s="65"/>
      <c r="J101" s="65"/>
      <c r="K101" s="65"/>
      <c r="L101" s="65"/>
      <c r="M101" s="65"/>
      <c r="N101" s="60"/>
      <c r="O101" s="61">
        <v>600</v>
      </c>
      <c r="P101" s="63"/>
      <c r="Q101" s="59"/>
      <c r="R101" s="60"/>
      <c r="S101" s="63"/>
      <c r="T101" s="59" t="s">
        <v>493</v>
      </c>
      <c r="U101" s="59">
        <v>28143054</v>
      </c>
      <c r="V101" s="59" t="s">
        <v>494</v>
      </c>
    </row>
    <row r="102" spans="1:22" ht="12.75" customHeight="1">
      <c r="A102" s="39"/>
      <c r="B102" s="59" t="s">
        <v>1150</v>
      </c>
      <c r="C102" s="59"/>
      <c r="D102" s="59" t="s">
        <v>438</v>
      </c>
      <c r="E102" s="59" t="s">
        <v>467</v>
      </c>
      <c r="F102" s="63"/>
      <c r="G102" s="63" t="s">
        <v>1576</v>
      </c>
      <c r="H102" s="65"/>
      <c r="I102" s="65"/>
      <c r="J102" s="65"/>
      <c r="K102" s="65"/>
      <c r="L102" s="65"/>
      <c r="M102" s="65"/>
      <c r="N102" s="60"/>
      <c r="O102" s="61">
        <v>1500</v>
      </c>
      <c r="P102" s="63"/>
      <c r="Q102" s="59"/>
      <c r="R102" s="60"/>
      <c r="S102" s="63"/>
      <c r="T102" s="59" t="s">
        <v>493</v>
      </c>
      <c r="U102" s="59">
        <v>28143054</v>
      </c>
      <c r="V102" s="59" t="s">
        <v>494</v>
      </c>
    </row>
    <row r="103" spans="1:22" ht="12.75" customHeight="1">
      <c r="A103" s="39"/>
      <c r="B103" s="59" t="s">
        <v>1150</v>
      </c>
      <c r="C103" s="59"/>
      <c r="D103" s="59" t="s">
        <v>438</v>
      </c>
      <c r="E103" s="59" t="s">
        <v>468</v>
      </c>
      <c r="F103" s="63"/>
      <c r="G103" s="63" t="s">
        <v>1577</v>
      </c>
      <c r="H103" s="65"/>
      <c r="I103" s="65"/>
      <c r="J103" s="65"/>
      <c r="K103" s="65"/>
      <c r="L103" s="65"/>
      <c r="M103" s="65"/>
      <c r="N103" s="60"/>
      <c r="O103" s="61">
        <v>1600</v>
      </c>
      <c r="P103" s="63"/>
      <c r="Q103" s="59"/>
      <c r="R103" s="60"/>
      <c r="S103" s="63"/>
      <c r="T103" s="59" t="s">
        <v>493</v>
      </c>
      <c r="U103" s="59">
        <v>28143054</v>
      </c>
      <c r="V103" s="59" t="s">
        <v>494</v>
      </c>
    </row>
    <row r="104" spans="1:22" ht="12.75" customHeight="1">
      <c r="A104" s="39"/>
      <c r="B104" s="59" t="s">
        <v>1150</v>
      </c>
      <c r="C104" s="59"/>
      <c r="D104" s="59" t="s">
        <v>438</v>
      </c>
      <c r="E104" s="59"/>
      <c r="F104" s="63"/>
      <c r="G104" s="63" t="s">
        <v>1578</v>
      </c>
      <c r="H104" s="65"/>
      <c r="I104" s="65"/>
      <c r="J104" s="65"/>
      <c r="K104" s="65"/>
      <c r="L104" s="65"/>
      <c r="M104" s="65"/>
      <c r="N104" s="60"/>
      <c r="O104" s="61">
        <v>106500</v>
      </c>
      <c r="P104" s="63"/>
      <c r="Q104" s="59"/>
      <c r="R104" s="60"/>
      <c r="S104" s="63"/>
      <c r="T104" s="59" t="s">
        <v>493</v>
      </c>
      <c r="U104" s="59">
        <v>28143054</v>
      </c>
      <c r="V104" s="59" t="s">
        <v>494</v>
      </c>
    </row>
    <row r="105" spans="1:22" ht="12.75" customHeight="1">
      <c r="A105" s="39"/>
      <c r="B105" s="59" t="s">
        <v>1150</v>
      </c>
      <c r="C105" s="59"/>
      <c r="D105" s="59" t="s">
        <v>438</v>
      </c>
      <c r="E105" s="59"/>
      <c r="F105" s="63"/>
      <c r="G105" s="63" t="s">
        <v>1579</v>
      </c>
      <c r="H105" s="65"/>
      <c r="I105" s="65"/>
      <c r="J105" s="65"/>
      <c r="K105" s="65"/>
      <c r="L105" s="65"/>
      <c r="M105" s="65"/>
      <c r="N105" s="60"/>
      <c r="O105" s="61">
        <v>150</v>
      </c>
      <c r="P105" s="63"/>
      <c r="Q105" s="59"/>
      <c r="R105" s="60"/>
      <c r="S105" s="63"/>
      <c r="T105" s="59" t="s">
        <v>493</v>
      </c>
      <c r="U105" s="59">
        <v>28143054</v>
      </c>
      <c r="V105" s="59" t="s">
        <v>494</v>
      </c>
    </row>
    <row r="106" spans="1:22" ht="12.75" customHeight="1">
      <c r="A106" s="39"/>
      <c r="B106" s="59" t="s">
        <v>1150</v>
      </c>
      <c r="C106" s="59"/>
      <c r="D106" s="59" t="s">
        <v>438</v>
      </c>
      <c r="E106" s="59"/>
      <c r="F106" s="63"/>
      <c r="G106" s="63" t="s">
        <v>1580</v>
      </c>
      <c r="H106" s="65"/>
      <c r="I106" s="65"/>
      <c r="J106" s="65"/>
      <c r="K106" s="65"/>
      <c r="L106" s="65"/>
      <c r="M106" s="65"/>
      <c r="N106" s="60"/>
      <c r="O106" s="61">
        <v>4500</v>
      </c>
      <c r="P106" s="63"/>
      <c r="Q106" s="59"/>
      <c r="R106" s="60"/>
      <c r="S106" s="63"/>
      <c r="T106" s="59" t="s">
        <v>493</v>
      </c>
      <c r="U106" s="59">
        <v>28143054</v>
      </c>
      <c r="V106" s="59" t="s">
        <v>494</v>
      </c>
    </row>
    <row r="107" spans="1:22" ht="12.75" customHeight="1">
      <c r="A107" s="39"/>
      <c r="B107" s="59" t="s">
        <v>1150</v>
      </c>
      <c r="C107" s="59"/>
      <c r="D107" s="59" t="s">
        <v>438</v>
      </c>
      <c r="E107" s="59"/>
      <c r="F107" s="63"/>
      <c r="G107" s="63" t="s">
        <v>1581</v>
      </c>
      <c r="H107" s="65"/>
      <c r="I107" s="65"/>
      <c r="J107" s="65"/>
      <c r="K107" s="65"/>
      <c r="L107" s="65"/>
      <c r="M107" s="65"/>
      <c r="N107" s="60"/>
      <c r="O107" s="61">
        <v>1200</v>
      </c>
      <c r="P107" s="63"/>
      <c r="Q107" s="59"/>
      <c r="R107" s="60"/>
      <c r="S107" s="63"/>
      <c r="T107" s="59" t="s">
        <v>493</v>
      </c>
      <c r="U107" s="59">
        <v>28143054</v>
      </c>
      <c r="V107" s="59" t="s">
        <v>494</v>
      </c>
    </row>
    <row r="108" spans="1:22" ht="12.75" customHeight="1">
      <c r="A108" s="39"/>
      <c r="B108" s="59" t="s">
        <v>1150</v>
      </c>
      <c r="C108" s="59"/>
      <c r="D108" s="59" t="s">
        <v>438</v>
      </c>
      <c r="E108" s="59"/>
      <c r="F108" s="63"/>
      <c r="G108" s="63" t="s">
        <v>1582</v>
      </c>
      <c r="H108" s="65"/>
      <c r="I108" s="65"/>
      <c r="J108" s="65"/>
      <c r="K108" s="65"/>
      <c r="L108" s="65"/>
      <c r="M108" s="65"/>
      <c r="N108" s="60"/>
      <c r="O108" s="61">
        <v>900</v>
      </c>
      <c r="P108" s="63"/>
      <c r="Q108" s="59"/>
      <c r="R108" s="60"/>
      <c r="S108" s="63"/>
      <c r="T108" s="59" t="s">
        <v>493</v>
      </c>
      <c r="U108" s="59">
        <v>28143054</v>
      </c>
      <c r="V108" s="59" t="s">
        <v>494</v>
      </c>
    </row>
    <row r="109" spans="1:22" ht="12.75" customHeight="1">
      <c r="A109" s="39"/>
      <c r="B109" s="59" t="s">
        <v>1150</v>
      </c>
      <c r="C109" s="59"/>
      <c r="D109" s="59" t="s">
        <v>438</v>
      </c>
      <c r="E109" s="59"/>
      <c r="F109" s="63"/>
      <c r="G109" s="63" t="s">
        <v>1583</v>
      </c>
      <c r="H109" s="65"/>
      <c r="I109" s="65"/>
      <c r="J109" s="65"/>
      <c r="K109" s="65"/>
      <c r="L109" s="65"/>
      <c r="M109" s="65"/>
      <c r="N109" s="60"/>
      <c r="O109" s="61">
        <v>9500</v>
      </c>
      <c r="P109" s="63"/>
      <c r="Q109" s="59"/>
      <c r="R109" s="60"/>
      <c r="S109" s="63"/>
      <c r="T109" s="59" t="s">
        <v>493</v>
      </c>
      <c r="U109" s="59">
        <v>28143054</v>
      </c>
      <c r="V109" s="59" t="s">
        <v>494</v>
      </c>
    </row>
    <row r="110" spans="1:22" ht="12.75" customHeight="1">
      <c r="A110" s="39"/>
      <c r="B110" s="59" t="s">
        <v>1150</v>
      </c>
      <c r="C110" s="59"/>
      <c r="D110" s="59" t="s">
        <v>438</v>
      </c>
      <c r="E110" s="59"/>
      <c r="F110" s="63"/>
      <c r="G110" s="63" t="s">
        <v>1584</v>
      </c>
      <c r="H110" s="65"/>
      <c r="I110" s="65"/>
      <c r="J110" s="65"/>
      <c r="K110" s="65"/>
      <c r="L110" s="65"/>
      <c r="M110" s="65"/>
      <c r="N110" s="60"/>
      <c r="O110" s="61">
        <v>10000</v>
      </c>
      <c r="P110" s="63"/>
      <c r="Q110" s="59"/>
      <c r="R110" s="60"/>
      <c r="S110" s="63"/>
      <c r="T110" s="59" t="s">
        <v>493</v>
      </c>
      <c r="U110" s="59">
        <v>28143054</v>
      </c>
      <c r="V110" s="59" t="s">
        <v>494</v>
      </c>
    </row>
    <row r="111" spans="1:22" ht="12.75" customHeight="1">
      <c r="A111" s="39"/>
      <c r="B111" s="59" t="s">
        <v>1150</v>
      </c>
      <c r="C111" s="59"/>
      <c r="D111" s="59" t="s">
        <v>438</v>
      </c>
      <c r="E111" s="59"/>
      <c r="F111" s="63"/>
      <c r="G111" s="63" t="s">
        <v>1585</v>
      </c>
      <c r="H111" s="65"/>
      <c r="I111" s="65"/>
      <c r="J111" s="65"/>
      <c r="K111" s="65"/>
      <c r="L111" s="65"/>
      <c r="M111" s="65"/>
      <c r="N111" s="60"/>
      <c r="O111" s="61">
        <v>400</v>
      </c>
      <c r="P111" s="63"/>
      <c r="Q111" s="59"/>
      <c r="R111" s="60"/>
      <c r="S111" s="63"/>
      <c r="T111" s="59" t="s">
        <v>493</v>
      </c>
      <c r="U111" s="59">
        <v>28143054</v>
      </c>
      <c r="V111" s="59" t="s">
        <v>494</v>
      </c>
    </row>
    <row r="112" spans="1:22" ht="12.75" customHeight="1">
      <c r="A112" s="39"/>
      <c r="B112" s="55" t="s">
        <v>660</v>
      </c>
      <c r="C112" s="55" t="s">
        <v>598</v>
      </c>
      <c r="D112" s="55"/>
      <c r="E112" s="55"/>
      <c r="F112" s="66"/>
      <c r="G112" s="66"/>
      <c r="H112" s="67"/>
      <c r="I112" s="67"/>
      <c r="J112" s="67"/>
      <c r="K112" s="67"/>
      <c r="L112" s="67"/>
      <c r="M112" s="67"/>
      <c r="N112" s="56"/>
      <c r="O112" s="57"/>
      <c r="P112" s="66"/>
      <c r="Q112" s="55"/>
      <c r="R112" s="56"/>
      <c r="S112" s="66"/>
      <c r="T112" s="55"/>
      <c r="U112" s="55"/>
      <c r="V112" s="55"/>
    </row>
    <row r="113" spans="1:22" ht="12.75" customHeight="1">
      <c r="A113" s="39"/>
      <c r="B113" s="39"/>
      <c r="C113" s="39"/>
      <c r="D113" s="39"/>
      <c r="E113" s="39"/>
      <c r="F113" s="41"/>
      <c r="G113" s="41"/>
      <c r="H113" s="82"/>
      <c r="I113" s="82"/>
      <c r="J113" s="82"/>
      <c r="K113" s="82"/>
      <c r="L113" s="82"/>
      <c r="M113" s="82"/>
      <c r="N113" s="40"/>
      <c r="O113" s="39"/>
      <c r="P113" s="41"/>
      <c r="Q113" s="39"/>
      <c r="R113" s="40"/>
      <c r="S113" s="41"/>
      <c r="T113" s="39"/>
      <c r="U113" s="39"/>
      <c r="V113" s="39"/>
    </row>
    <row r="114" spans="1:22" ht="12.75" customHeight="1">
      <c r="A114" s="39"/>
      <c r="B114" s="39"/>
      <c r="C114" s="39"/>
      <c r="D114" s="39"/>
      <c r="E114" s="39"/>
      <c r="F114" s="41"/>
      <c r="G114" s="41"/>
      <c r="H114" s="82"/>
      <c r="I114" s="82"/>
      <c r="J114" s="82"/>
      <c r="K114" s="82"/>
      <c r="L114" s="82"/>
      <c r="M114" s="82"/>
      <c r="N114" s="40"/>
      <c r="O114" s="39"/>
      <c r="P114" s="41"/>
      <c r="Q114" s="39"/>
      <c r="R114" s="40"/>
      <c r="S114" s="41"/>
      <c r="T114" s="39"/>
      <c r="U114" s="39"/>
      <c r="V114" s="39"/>
    </row>
    <row r="115" spans="1:22" ht="12.75" customHeight="1">
      <c r="A115" s="39"/>
      <c r="B115" s="39"/>
      <c r="C115" s="39"/>
      <c r="D115" s="39"/>
      <c r="E115" s="39"/>
      <c r="F115" s="41"/>
      <c r="G115" s="41"/>
      <c r="H115" s="82"/>
      <c r="I115" s="82"/>
      <c r="J115" s="82"/>
      <c r="K115" s="82"/>
      <c r="L115" s="82"/>
      <c r="M115" s="82"/>
      <c r="N115" s="40"/>
      <c r="O115" s="39"/>
      <c r="P115" s="41"/>
      <c r="Q115" s="39"/>
      <c r="R115" s="40"/>
      <c r="S115" s="41"/>
      <c r="T115" s="39"/>
      <c r="U115" s="39"/>
      <c r="V115" s="39"/>
    </row>
    <row r="116" spans="1:22" ht="12.75" customHeight="1">
      <c r="A116" s="39"/>
      <c r="B116" s="39"/>
      <c r="C116" s="39"/>
      <c r="D116" s="39"/>
      <c r="E116" s="39"/>
      <c r="F116" s="41"/>
      <c r="G116" s="41"/>
      <c r="H116" s="82"/>
      <c r="I116" s="82"/>
      <c r="J116" s="82"/>
      <c r="K116" s="82"/>
      <c r="L116" s="82"/>
      <c r="M116" s="82"/>
      <c r="N116" s="40"/>
      <c r="O116" s="39"/>
      <c r="P116" s="41"/>
      <c r="Q116" s="39"/>
      <c r="R116" s="40"/>
      <c r="S116" s="41"/>
      <c r="T116" s="39"/>
      <c r="U116" s="39"/>
      <c r="V116" s="39"/>
    </row>
    <row r="117" spans="1:22" ht="12.75" customHeight="1">
      <c r="A117" s="39"/>
      <c r="B117" s="39"/>
      <c r="C117" s="39"/>
      <c r="D117" s="39"/>
      <c r="E117" s="39"/>
      <c r="F117" s="41"/>
      <c r="G117" s="41"/>
      <c r="H117" s="82"/>
      <c r="I117" s="82"/>
      <c r="J117" s="82"/>
      <c r="K117" s="82"/>
      <c r="L117" s="82"/>
      <c r="M117" s="82"/>
      <c r="N117" s="40"/>
      <c r="O117" s="39"/>
      <c r="P117" s="41"/>
      <c r="Q117" s="39"/>
      <c r="R117" s="40"/>
      <c r="S117" s="41"/>
      <c r="T117" s="39"/>
      <c r="U117" s="39"/>
      <c r="V117" s="39"/>
    </row>
    <row r="118" spans="1:22" ht="12.75" customHeight="1">
      <c r="A118" s="39"/>
      <c r="B118" s="39"/>
      <c r="C118" s="39"/>
      <c r="D118" s="39"/>
      <c r="E118" s="39"/>
      <c r="F118" s="41"/>
      <c r="G118" s="41"/>
      <c r="H118" s="82"/>
      <c r="I118" s="82"/>
      <c r="J118" s="82"/>
      <c r="K118" s="82"/>
      <c r="L118" s="82"/>
      <c r="M118" s="82"/>
      <c r="N118" s="40"/>
      <c r="O118" s="39"/>
      <c r="P118" s="41"/>
      <c r="Q118" s="39"/>
      <c r="R118" s="40"/>
      <c r="S118" s="41"/>
      <c r="T118" s="39"/>
      <c r="U118" s="39"/>
      <c r="V118" s="39"/>
    </row>
    <row r="119" spans="1:22" ht="12.75" customHeight="1">
      <c r="A119" s="39"/>
      <c r="B119" s="39"/>
      <c r="C119" s="39"/>
      <c r="D119" s="39"/>
      <c r="E119" s="39"/>
      <c r="F119" s="41"/>
      <c r="G119" s="41"/>
      <c r="H119" s="82"/>
      <c r="I119" s="82"/>
      <c r="J119" s="82"/>
      <c r="K119" s="82"/>
      <c r="L119" s="82"/>
      <c r="M119" s="82"/>
      <c r="N119" s="40"/>
      <c r="O119" s="39"/>
      <c r="P119" s="41"/>
      <c r="Q119" s="39"/>
      <c r="R119" s="40"/>
      <c r="S119" s="41"/>
      <c r="T119" s="39"/>
      <c r="U119" s="39"/>
      <c r="V119" s="39"/>
    </row>
    <row r="120" spans="1:22" ht="12.75" customHeight="1">
      <c r="A120" s="39"/>
      <c r="B120" s="39"/>
      <c r="C120" s="39"/>
      <c r="D120" s="39"/>
      <c r="E120" s="39"/>
      <c r="F120" s="41"/>
      <c r="G120" s="41"/>
      <c r="H120" s="82"/>
      <c r="I120" s="82"/>
      <c r="J120" s="82"/>
      <c r="K120" s="82"/>
      <c r="L120" s="82"/>
      <c r="M120" s="82"/>
      <c r="N120" s="40"/>
      <c r="O120" s="39"/>
      <c r="P120" s="41"/>
      <c r="Q120" s="39"/>
      <c r="R120" s="40"/>
      <c r="S120" s="41"/>
      <c r="T120" s="39"/>
      <c r="U120" s="39"/>
      <c r="V120" s="39"/>
    </row>
    <row r="121" spans="1:22" ht="12.75" customHeight="1">
      <c r="A121" s="39"/>
      <c r="B121" s="39"/>
      <c r="C121" s="39"/>
      <c r="D121" s="39"/>
      <c r="E121" s="39"/>
      <c r="F121" s="41"/>
      <c r="G121" s="41"/>
      <c r="H121" s="82"/>
      <c r="I121" s="82"/>
      <c r="J121" s="82"/>
      <c r="K121" s="82"/>
      <c r="L121" s="82"/>
      <c r="M121" s="82"/>
      <c r="N121" s="40"/>
      <c r="O121" s="39"/>
      <c r="P121" s="41"/>
      <c r="Q121" s="39"/>
      <c r="R121" s="40"/>
      <c r="S121" s="41"/>
      <c r="T121" s="39"/>
      <c r="U121" s="39"/>
      <c r="V121" s="39"/>
    </row>
    <row r="122" spans="1:22" ht="12.75" customHeight="1">
      <c r="A122" s="39"/>
      <c r="B122" s="39"/>
      <c r="C122" s="39"/>
      <c r="D122" s="39"/>
      <c r="E122" s="39"/>
      <c r="F122" s="41"/>
      <c r="G122" s="41"/>
      <c r="H122" s="82"/>
      <c r="I122" s="82"/>
      <c r="J122" s="82"/>
      <c r="K122" s="82"/>
      <c r="L122" s="82"/>
      <c r="M122" s="82"/>
      <c r="N122" s="40"/>
      <c r="O122" s="39"/>
      <c r="P122" s="41"/>
      <c r="Q122" s="39"/>
      <c r="R122" s="40"/>
      <c r="S122" s="41"/>
      <c r="T122" s="39"/>
      <c r="U122" s="39"/>
      <c r="V122" s="39"/>
    </row>
    <row r="123" spans="1:22" ht="12.75" customHeight="1">
      <c r="A123" s="39"/>
      <c r="B123" s="39"/>
      <c r="C123" s="39"/>
      <c r="D123" s="39"/>
      <c r="E123" s="39"/>
      <c r="F123" s="41"/>
      <c r="G123" s="41"/>
      <c r="H123" s="82"/>
      <c r="I123" s="82"/>
      <c r="J123" s="82"/>
      <c r="K123" s="82"/>
      <c r="L123" s="82"/>
      <c r="M123" s="82"/>
      <c r="N123" s="40"/>
      <c r="O123" s="39"/>
      <c r="P123" s="41"/>
      <c r="Q123" s="39"/>
      <c r="R123" s="40"/>
      <c r="S123" s="41"/>
      <c r="T123" s="39"/>
      <c r="U123" s="39"/>
      <c r="V123" s="39"/>
    </row>
    <row r="124" spans="1:22" ht="12.75" customHeight="1">
      <c r="A124" s="39"/>
      <c r="B124" s="39"/>
      <c r="C124" s="39"/>
      <c r="D124" s="39"/>
      <c r="E124" s="39"/>
      <c r="F124" s="41"/>
      <c r="G124" s="41"/>
      <c r="H124" s="82"/>
      <c r="I124" s="82"/>
      <c r="J124" s="82"/>
      <c r="K124" s="82"/>
      <c r="L124" s="82"/>
      <c r="M124" s="82"/>
      <c r="N124" s="40"/>
      <c r="O124" s="39"/>
      <c r="P124" s="41"/>
      <c r="Q124" s="39"/>
      <c r="R124" s="40"/>
      <c r="S124" s="41"/>
      <c r="T124" s="39"/>
      <c r="U124" s="39"/>
      <c r="V124" s="39"/>
    </row>
    <row r="125" spans="1:22" ht="12.75" customHeight="1">
      <c r="A125" s="39"/>
      <c r="B125" s="39"/>
      <c r="C125" s="39"/>
      <c r="D125" s="39"/>
      <c r="E125" s="39"/>
      <c r="F125" s="41"/>
      <c r="G125" s="41"/>
      <c r="H125" s="82"/>
      <c r="I125" s="82"/>
      <c r="J125" s="82"/>
      <c r="K125" s="82"/>
      <c r="L125" s="82"/>
      <c r="M125" s="82"/>
      <c r="N125" s="40"/>
      <c r="O125" s="39"/>
      <c r="P125" s="41"/>
      <c r="Q125" s="39"/>
      <c r="R125" s="40"/>
      <c r="S125" s="41"/>
      <c r="T125" s="39"/>
      <c r="U125" s="39"/>
      <c r="V125" s="39"/>
    </row>
    <row r="126" spans="1:22" ht="12.75" customHeight="1">
      <c r="A126" s="39"/>
      <c r="B126" s="39"/>
      <c r="C126" s="39"/>
      <c r="D126" s="39"/>
      <c r="E126" s="39"/>
      <c r="F126" s="41"/>
      <c r="G126" s="41"/>
      <c r="H126" s="82"/>
      <c r="I126" s="82"/>
      <c r="J126" s="82"/>
      <c r="K126" s="82"/>
      <c r="L126" s="82"/>
      <c r="M126" s="82"/>
      <c r="N126" s="40"/>
      <c r="O126" s="39"/>
      <c r="P126" s="41"/>
      <c r="Q126" s="39"/>
      <c r="R126" s="40"/>
      <c r="S126" s="41"/>
      <c r="T126" s="39"/>
      <c r="U126" s="39"/>
      <c r="V126" s="39"/>
    </row>
    <row r="127" spans="1:22" ht="12.75" customHeight="1">
      <c r="A127" s="39"/>
      <c r="B127" s="39"/>
      <c r="C127" s="39"/>
      <c r="D127" s="39"/>
      <c r="E127" s="39"/>
      <c r="F127" s="41"/>
      <c r="G127" s="41"/>
      <c r="H127" s="82"/>
      <c r="I127" s="82"/>
      <c r="J127" s="82"/>
      <c r="K127" s="82"/>
      <c r="L127" s="82"/>
      <c r="M127" s="82"/>
      <c r="N127" s="40"/>
      <c r="O127" s="39"/>
      <c r="P127" s="41"/>
      <c r="Q127" s="39"/>
      <c r="R127" s="40"/>
      <c r="S127" s="41"/>
      <c r="T127" s="39"/>
      <c r="U127" s="39"/>
      <c r="V127" s="39"/>
    </row>
    <row r="128" spans="1:22" ht="12.75" customHeight="1">
      <c r="A128" s="39"/>
      <c r="B128" s="39"/>
      <c r="C128" s="39"/>
      <c r="D128" s="39"/>
      <c r="E128" s="39"/>
      <c r="F128" s="41"/>
      <c r="G128" s="41"/>
      <c r="H128" s="82"/>
      <c r="I128" s="82"/>
      <c r="J128" s="82"/>
      <c r="K128" s="82"/>
      <c r="L128" s="82"/>
      <c r="M128" s="82"/>
      <c r="N128" s="40"/>
      <c r="O128" s="39"/>
      <c r="P128" s="41"/>
      <c r="Q128" s="39"/>
      <c r="R128" s="40"/>
      <c r="S128" s="41"/>
      <c r="T128" s="39"/>
      <c r="U128" s="39"/>
      <c r="V128" s="39"/>
    </row>
    <row r="129" spans="1:22" ht="12.75" customHeight="1">
      <c r="A129" s="39"/>
      <c r="B129" s="39"/>
      <c r="C129" s="39"/>
      <c r="D129" s="39"/>
      <c r="E129" s="39"/>
      <c r="F129" s="41"/>
      <c r="G129" s="41"/>
      <c r="H129" s="82"/>
      <c r="I129" s="82"/>
      <c r="J129" s="82"/>
      <c r="K129" s="82"/>
      <c r="L129" s="82"/>
      <c r="M129" s="82"/>
      <c r="N129" s="40"/>
      <c r="O129" s="39"/>
      <c r="P129" s="41"/>
      <c r="Q129" s="39"/>
      <c r="R129" s="40"/>
      <c r="S129" s="41"/>
      <c r="T129" s="39"/>
      <c r="U129" s="39"/>
      <c r="V129" s="39"/>
    </row>
    <row r="130" spans="1:22" ht="12.75" customHeight="1">
      <c r="A130" s="39"/>
      <c r="B130" s="39"/>
      <c r="C130" s="39"/>
      <c r="D130" s="39"/>
      <c r="E130" s="39"/>
      <c r="F130" s="41"/>
      <c r="G130" s="41"/>
      <c r="H130" s="82"/>
      <c r="I130" s="82"/>
      <c r="J130" s="82"/>
      <c r="K130" s="82"/>
      <c r="L130" s="82"/>
      <c r="M130" s="82"/>
      <c r="N130" s="40"/>
      <c r="O130" s="39"/>
      <c r="P130" s="41"/>
      <c r="Q130" s="39"/>
      <c r="R130" s="40"/>
      <c r="S130" s="41"/>
      <c r="T130" s="39"/>
      <c r="U130" s="39"/>
      <c r="V130" s="39"/>
    </row>
    <row r="131" spans="1:22" ht="12.75" customHeight="1">
      <c r="A131" s="39"/>
      <c r="B131" s="39"/>
      <c r="C131" s="39"/>
      <c r="D131" s="39"/>
      <c r="E131" s="39"/>
      <c r="F131" s="41"/>
      <c r="G131" s="41"/>
      <c r="H131" s="82"/>
      <c r="I131" s="82"/>
      <c r="J131" s="82"/>
      <c r="K131" s="82"/>
      <c r="L131" s="82"/>
      <c r="M131" s="82"/>
      <c r="N131" s="40"/>
      <c r="O131" s="39"/>
      <c r="P131" s="41"/>
      <c r="Q131" s="39"/>
      <c r="R131" s="40"/>
      <c r="S131" s="41"/>
      <c r="T131" s="39"/>
      <c r="U131" s="39"/>
      <c r="V131" s="39"/>
    </row>
    <row r="132" spans="1:22" ht="12.75" customHeight="1">
      <c r="A132" s="39"/>
      <c r="B132" s="39"/>
      <c r="C132" s="39"/>
      <c r="D132" s="39"/>
      <c r="E132" s="39"/>
      <c r="F132" s="41"/>
      <c r="G132" s="41"/>
      <c r="H132" s="82"/>
      <c r="I132" s="82"/>
      <c r="J132" s="82"/>
      <c r="K132" s="82"/>
      <c r="L132" s="82"/>
      <c r="M132" s="82"/>
      <c r="N132" s="40"/>
      <c r="O132" s="39"/>
      <c r="P132" s="41"/>
      <c r="Q132" s="39"/>
      <c r="R132" s="40"/>
      <c r="S132" s="41"/>
      <c r="T132" s="39"/>
      <c r="U132" s="39"/>
      <c r="V132" s="39"/>
    </row>
    <row r="133" spans="1:22" ht="12.75" customHeight="1">
      <c r="A133" s="39"/>
      <c r="B133" s="39"/>
      <c r="C133" s="39"/>
      <c r="D133" s="39"/>
      <c r="E133" s="39"/>
      <c r="F133" s="41"/>
      <c r="G133" s="41"/>
      <c r="H133" s="82"/>
      <c r="I133" s="82"/>
      <c r="J133" s="82"/>
      <c r="K133" s="82"/>
      <c r="L133" s="82"/>
      <c r="M133" s="82"/>
      <c r="N133" s="40"/>
      <c r="O133" s="39"/>
      <c r="P133" s="41"/>
      <c r="Q133" s="39"/>
      <c r="R133" s="40"/>
      <c r="S133" s="41"/>
      <c r="T133" s="39"/>
      <c r="U133" s="39"/>
      <c r="V133" s="39"/>
    </row>
    <row r="134" spans="1:22" ht="12.75" customHeight="1">
      <c r="A134" s="39"/>
      <c r="B134" s="39"/>
      <c r="C134" s="39"/>
      <c r="D134" s="39"/>
      <c r="E134" s="39"/>
      <c r="F134" s="41"/>
      <c r="G134" s="41"/>
      <c r="H134" s="82"/>
      <c r="I134" s="82"/>
      <c r="J134" s="82"/>
      <c r="K134" s="82"/>
      <c r="L134" s="82"/>
      <c r="M134" s="82"/>
      <c r="N134" s="40"/>
      <c r="O134" s="39"/>
      <c r="P134" s="41"/>
      <c r="Q134" s="39"/>
      <c r="R134" s="40"/>
      <c r="S134" s="41"/>
      <c r="T134" s="39"/>
      <c r="U134" s="39"/>
      <c r="V134" s="39"/>
    </row>
    <row r="135" spans="1:22" ht="12.75" customHeight="1">
      <c r="A135" s="39"/>
      <c r="B135" s="39"/>
      <c r="C135" s="39"/>
      <c r="D135" s="39"/>
      <c r="E135" s="39"/>
      <c r="F135" s="41"/>
      <c r="G135" s="41"/>
      <c r="H135" s="82"/>
      <c r="I135" s="82"/>
      <c r="J135" s="82"/>
      <c r="K135" s="82"/>
      <c r="L135" s="82"/>
      <c r="M135" s="82"/>
      <c r="N135" s="40"/>
      <c r="O135" s="39"/>
      <c r="P135" s="41"/>
      <c r="Q135" s="39"/>
      <c r="R135" s="40"/>
      <c r="S135" s="41"/>
      <c r="T135" s="39"/>
      <c r="U135" s="39"/>
      <c r="V135" s="39"/>
    </row>
    <row r="136" spans="1:22" ht="12.75" customHeight="1">
      <c r="A136" s="39"/>
      <c r="B136" s="39"/>
      <c r="C136" s="39"/>
      <c r="D136" s="39"/>
      <c r="E136" s="39"/>
      <c r="F136" s="41"/>
      <c r="G136" s="41"/>
      <c r="H136" s="82"/>
      <c r="I136" s="82"/>
      <c r="J136" s="82"/>
      <c r="K136" s="82"/>
      <c r="L136" s="82"/>
      <c r="M136" s="82"/>
      <c r="N136" s="40"/>
      <c r="O136" s="39"/>
      <c r="P136" s="41"/>
      <c r="Q136" s="39"/>
      <c r="R136" s="40"/>
      <c r="S136" s="41"/>
      <c r="T136" s="39"/>
      <c r="U136" s="39"/>
      <c r="V136" s="39"/>
    </row>
    <row r="137" spans="1:22" ht="12.75" customHeight="1">
      <c r="A137" s="39"/>
      <c r="B137" s="39"/>
      <c r="C137" s="39"/>
      <c r="D137" s="39"/>
      <c r="E137" s="39"/>
      <c r="F137" s="41"/>
      <c r="G137" s="41"/>
      <c r="H137" s="82"/>
      <c r="I137" s="82"/>
      <c r="J137" s="82"/>
      <c r="K137" s="82"/>
      <c r="L137" s="82"/>
      <c r="M137" s="82"/>
      <c r="N137" s="40"/>
      <c r="O137" s="39"/>
      <c r="P137" s="41"/>
      <c r="Q137" s="39"/>
      <c r="R137" s="40"/>
      <c r="S137" s="41"/>
      <c r="T137" s="39"/>
      <c r="U137" s="39"/>
      <c r="V137" s="39"/>
    </row>
    <row r="138" spans="1:22" ht="12.75" customHeight="1">
      <c r="A138" s="39"/>
      <c r="B138" s="39"/>
      <c r="C138" s="39"/>
      <c r="D138" s="39"/>
      <c r="E138" s="39"/>
      <c r="F138" s="41"/>
      <c r="G138" s="41"/>
      <c r="H138" s="82"/>
      <c r="I138" s="82"/>
      <c r="J138" s="82"/>
      <c r="K138" s="82"/>
      <c r="L138" s="82"/>
      <c r="M138" s="82"/>
      <c r="N138" s="40"/>
      <c r="O138" s="39"/>
      <c r="P138" s="41"/>
      <c r="Q138" s="39"/>
      <c r="R138" s="40"/>
      <c r="S138" s="41"/>
      <c r="T138" s="39"/>
      <c r="U138" s="39"/>
      <c r="V138" s="39"/>
    </row>
    <row r="139" spans="1:22" ht="12.75" customHeight="1">
      <c r="A139" s="39"/>
      <c r="B139" s="39"/>
      <c r="C139" s="39"/>
      <c r="D139" s="39"/>
      <c r="E139" s="39"/>
      <c r="F139" s="41"/>
      <c r="G139" s="41"/>
      <c r="H139" s="82"/>
      <c r="I139" s="82"/>
      <c r="J139" s="82"/>
      <c r="K139" s="82"/>
      <c r="L139" s="82"/>
      <c r="M139" s="82"/>
      <c r="N139" s="40"/>
      <c r="O139" s="39"/>
      <c r="P139" s="41"/>
      <c r="Q139" s="39"/>
      <c r="R139" s="40"/>
      <c r="S139" s="41"/>
      <c r="T139" s="39"/>
      <c r="U139" s="39"/>
      <c r="V139" s="39"/>
    </row>
    <row r="140" spans="1:22" ht="12.75" customHeight="1">
      <c r="A140" s="39"/>
      <c r="B140" s="39"/>
      <c r="C140" s="39"/>
      <c r="D140" s="39"/>
      <c r="E140" s="39"/>
      <c r="F140" s="41"/>
      <c r="G140" s="41"/>
      <c r="H140" s="82"/>
      <c r="I140" s="82"/>
      <c r="J140" s="82"/>
      <c r="K140" s="82"/>
      <c r="L140" s="82"/>
      <c r="M140" s="82"/>
      <c r="N140" s="40"/>
      <c r="O140" s="39"/>
      <c r="P140" s="41"/>
      <c r="Q140" s="39"/>
      <c r="R140" s="40"/>
      <c r="S140" s="41"/>
      <c r="T140" s="39"/>
      <c r="U140" s="39"/>
      <c r="V140" s="39"/>
    </row>
    <row r="141" spans="1:22" ht="12.75" customHeight="1">
      <c r="A141" s="39"/>
      <c r="B141" s="39"/>
      <c r="C141" s="39"/>
      <c r="D141" s="39"/>
      <c r="E141" s="39"/>
      <c r="F141" s="41"/>
      <c r="G141" s="41"/>
      <c r="H141" s="82"/>
      <c r="I141" s="82"/>
      <c r="J141" s="82"/>
      <c r="K141" s="82"/>
      <c r="L141" s="82"/>
      <c r="M141" s="82"/>
      <c r="N141" s="40"/>
      <c r="O141" s="39"/>
      <c r="P141" s="41"/>
      <c r="Q141" s="39"/>
      <c r="R141" s="40"/>
      <c r="S141" s="41"/>
      <c r="T141" s="39"/>
      <c r="U141" s="39"/>
      <c r="V141" s="39"/>
    </row>
    <row r="142" spans="1:22" ht="12.75" customHeight="1">
      <c r="A142" s="39"/>
      <c r="B142" s="39"/>
      <c r="C142" s="39"/>
      <c r="D142" s="39"/>
      <c r="E142" s="39"/>
      <c r="F142" s="41"/>
      <c r="G142" s="41"/>
      <c r="H142" s="82"/>
      <c r="I142" s="82"/>
      <c r="J142" s="82"/>
      <c r="K142" s="82"/>
      <c r="L142" s="82"/>
      <c r="M142" s="82"/>
      <c r="N142" s="40"/>
      <c r="O142" s="39"/>
      <c r="P142" s="41"/>
      <c r="Q142" s="39"/>
      <c r="R142" s="40"/>
      <c r="S142" s="41"/>
      <c r="T142" s="39"/>
      <c r="U142" s="39"/>
      <c r="V142" s="39"/>
    </row>
    <row r="143" spans="1:22" ht="12.75" customHeight="1">
      <c r="A143" s="39"/>
      <c r="B143" s="39"/>
      <c r="C143" s="39"/>
      <c r="D143" s="39"/>
      <c r="E143" s="39"/>
      <c r="F143" s="41"/>
      <c r="G143" s="41"/>
      <c r="H143" s="82"/>
      <c r="I143" s="82"/>
      <c r="J143" s="82"/>
      <c r="K143" s="82"/>
      <c r="L143" s="82"/>
      <c r="M143" s="82"/>
      <c r="N143" s="40"/>
      <c r="O143" s="39"/>
      <c r="P143" s="41"/>
      <c r="Q143" s="39"/>
      <c r="R143" s="40"/>
      <c r="S143" s="41"/>
      <c r="T143" s="39"/>
      <c r="U143" s="39"/>
      <c r="V143" s="39"/>
    </row>
    <row r="144" spans="1:22" ht="12.75" customHeight="1">
      <c r="A144" s="39"/>
      <c r="B144" s="39"/>
      <c r="C144" s="39"/>
      <c r="D144" s="39"/>
      <c r="E144" s="39"/>
      <c r="F144" s="41"/>
      <c r="G144" s="41"/>
      <c r="H144" s="82"/>
      <c r="I144" s="82"/>
      <c r="J144" s="82"/>
      <c r="K144" s="82"/>
      <c r="L144" s="82"/>
      <c r="M144" s="82"/>
      <c r="N144" s="40"/>
      <c r="O144" s="39"/>
      <c r="P144" s="41"/>
      <c r="Q144" s="39"/>
      <c r="R144" s="40"/>
      <c r="S144" s="41"/>
      <c r="T144" s="39"/>
      <c r="U144" s="39"/>
      <c r="V144" s="39"/>
    </row>
    <row r="145" spans="1:22" ht="12.75" customHeight="1">
      <c r="A145" s="39"/>
      <c r="B145" s="39"/>
      <c r="C145" s="39"/>
      <c r="D145" s="39"/>
      <c r="E145" s="39"/>
      <c r="F145" s="41"/>
      <c r="G145" s="41"/>
      <c r="H145" s="82"/>
      <c r="I145" s="82"/>
      <c r="J145" s="82"/>
      <c r="K145" s="82"/>
      <c r="L145" s="82"/>
      <c r="M145" s="82"/>
      <c r="N145" s="40"/>
      <c r="O145" s="39"/>
      <c r="P145" s="41"/>
      <c r="Q145" s="39"/>
      <c r="R145" s="40"/>
      <c r="S145" s="41"/>
      <c r="T145" s="39"/>
      <c r="U145" s="39"/>
      <c r="V145" s="39"/>
    </row>
    <row r="146" spans="1:22" ht="12.75" customHeight="1">
      <c r="A146" s="39"/>
      <c r="B146" s="39"/>
      <c r="C146" s="39"/>
      <c r="D146" s="39"/>
      <c r="E146" s="39"/>
      <c r="F146" s="41"/>
      <c r="G146" s="41"/>
      <c r="H146" s="82"/>
      <c r="I146" s="82"/>
      <c r="J146" s="82"/>
      <c r="K146" s="82"/>
      <c r="L146" s="82"/>
      <c r="M146" s="82"/>
      <c r="N146" s="40"/>
      <c r="O146" s="39"/>
      <c r="P146" s="41"/>
      <c r="Q146" s="39"/>
      <c r="R146" s="40"/>
      <c r="S146" s="41"/>
      <c r="T146" s="39"/>
      <c r="U146" s="39"/>
      <c r="V146" s="39"/>
    </row>
    <row r="147" spans="1:22" ht="12.75" customHeight="1">
      <c r="A147" s="39"/>
      <c r="B147" s="39"/>
      <c r="C147" s="39"/>
      <c r="D147" s="39"/>
      <c r="E147" s="39"/>
      <c r="F147" s="41"/>
      <c r="G147" s="41"/>
      <c r="H147" s="82"/>
      <c r="I147" s="82"/>
      <c r="J147" s="82"/>
      <c r="K147" s="82"/>
      <c r="L147" s="82"/>
      <c r="M147" s="82"/>
      <c r="N147" s="40"/>
      <c r="O147" s="39"/>
      <c r="P147" s="41"/>
      <c r="Q147" s="39"/>
      <c r="R147" s="40"/>
      <c r="S147" s="41"/>
      <c r="T147" s="39"/>
      <c r="U147" s="39"/>
      <c r="V147" s="39"/>
    </row>
    <row r="148" spans="1:22" ht="12.75" customHeight="1">
      <c r="A148" s="39"/>
      <c r="B148" s="39"/>
      <c r="C148" s="39"/>
      <c r="D148" s="39"/>
      <c r="E148" s="39"/>
      <c r="F148" s="41"/>
      <c r="G148" s="41"/>
      <c r="H148" s="82"/>
      <c r="I148" s="82"/>
      <c r="J148" s="82"/>
      <c r="K148" s="82"/>
      <c r="L148" s="82"/>
      <c r="M148" s="82"/>
      <c r="N148" s="40"/>
      <c r="O148" s="39"/>
      <c r="P148" s="41"/>
      <c r="Q148" s="39"/>
      <c r="R148" s="40"/>
      <c r="S148" s="41"/>
      <c r="T148" s="39"/>
      <c r="U148" s="39"/>
      <c r="V148" s="39"/>
    </row>
    <row r="149" spans="1:22" ht="12.75" customHeight="1">
      <c r="A149" s="39"/>
      <c r="B149" s="39"/>
      <c r="C149" s="39"/>
      <c r="D149" s="39"/>
      <c r="E149" s="39"/>
      <c r="F149" s="41"/>
      <c r="G149" s="41"/>
      <c r="H149" s="82"/>
      <c r="I149" s="82"/>
      <c r="J149" s="82"/>
      <c r="K149" s="82"/>
      <c r="L149" s="82"/>
      <c r="M149" s="82"/>
      <c r="N149" s="40"/>
      <c r="O149" s="39"/>
      <c r="P149" s="41"/>
      <c r="Q149" s="39"/>
      <c r="R149" s="40"/>
      <c r="S149" s="41"/>
      <c r="T149" s="39"/>
      <c r="U149" s="39"/>
      <c r="V149" s="39"/>
    </row>
    <row r="150" spans="1:22" ht="12.75" customHeight="1">
      <c r="A150" s="39"/>
      <c r="B150" s="39"/>
      <c r="C150" s="39"/>
      <c r="D150" s="39"/>
      <c r="E150" s="39"/>
      <c r="F150" s="41"/>
      <c r="G150" s="41"/>
      <c r="H150" s="82"/>
      <c r="I150" s="82"/>
      <c r="J150" s="82"/>
      <c r="K150" s="82"/>
      <c r="L150" s="82"/>
      <c r="M150" s="82"/>
      <c r="N150" s="40"/>
      <c r="O150" s="39"/>
      <c r="P150" s="41"/>
      <c r="Q150" s="39"/>
      <c r="R150" s="40"/>
      <c r="S150" s="41"/>
      <c r="T150" s="39"/>
      <c r="U150" s="39"/>
      <c r="V150" s="39"/>
    </row>
    <row r="151" spans="1:22" ht="12.75" customHeight="1">
      <c r="A151" s="39"/>
      <c r="B151" s="39"/>
      <c r="C151" s="39"/>
      <c r="D151" s="39"/>
      <c r="E151" s="39"/>
      <c r="F151" s="41"/>
      <c r="G151" s="41"/>
      <c r="H151" s="82"/>
      <c r="I151" s="82"/>
      <c r="J151" s="82"/>
      <c r="K151" s="82"/>
      <c r="L151" s="82"/>
      <c r="M151" s="82"/>
      <c r="N151" s="40"/>
      <c r="O151" s="39"/>
      <c r="P151" s="41"/>
      <c r="Q151" s="39"/>
      <c r="R151" s="40"/>
      <c r="S151" s="41"/>
      <c r="T151" s="39"/>
      <c r="U151" s="39"/>
      <c r="V151" s="39"/>
    </row>
    <row r="152" spans="1:22" ht="12.75" customHeight="1">
      <c r="A152" s="39"/>
      <c r="B152" s="39"/>
      <c r="C152" s="39"/>
      <c r="D152" s="39"/>
      <c r="E152" s="39"/>
      <c r="F152" s="41"/>
      <c r="G152" s="41"/>
      <c r="H152" s="82"/>
      <c r="I152" s="82"/>
      <c r="J152" s="82"/>
      <c r="K152" s="82"/>
      <c r="L152" s="82"/>
      <c r="M152" s="82"/>
      <c r="N152" s="40"/>
      <c r="O152" s="39"/>
      <c r="P152" s="41"/>
      <c r="Q152" s="39"/>
      <c r="R152" s="40"/>
      <c r="S152" s="41"/>
      <c r="T152" s="39"/>
      <c r="U152" s="39"/>
      <c r="V152" s="39"/>
    </row>
    <row r="153" spans="1:22" ht="12.75" customHeight="1">
      <c r="A153" s="39"/>
      <c r="B153" s="39"/>
      <c r="C153" s="39"/>
      <c r="D153" s="39"/>
      <c r="E153" s="39"/>
      <c r="F153" s="41"/>
      <c r="G153" s="41"/>
      <c r="H153" s="82"/>
      <c r="I153" s="82"/>
      <c r="J153" s="82"/>
      <c r="K153" s="82"/>
      <c r="L153" s="82"/>
      <c r="M153" s="82"/>
      <c r="N153" s="40"/>
      <c r="O153" s="39"/>
      <c r="P153" s="41"/>
      <c r="Q153" s="39"/>
      <c r="R153" s="40"/>
      <c r="S153" s="41"/>
      <c r="T153" s="39"/>
      <c r="U153" s="39"/>
      <c r="V153" s="39"/>
    </row>
    <row r="154" spans="1:22" ht="12.75" customHeight="1">
      <c r="A154" s="39"/>
      <c r="B154" s="39"/>
      <c r="C154" s="39"/>
      <c r="D154" s="39"/>
      <c r="E154" s="39"/>
      <c r="F154" s="41"/>
      <c r="G154" s="41"/>
      <c r="H154" s="82"/>
      <c r="I154" s="82"/>
      <c r="J154" s="82"/>
      <c r="K154" s="82"/>
      <c r="L154" s="82"/>
      <c r="M154" s="82"/>
      <c r="N154" s="40"/>
      <c r="O154" s="39"/>
      <c r="P154" s="41"/>
      <c r="Q154" s="39"/>
      <c r="R154" s="40"/>
      <c r="S154" s="41"/>
      <c r="T154" s="39"/>
      <c r="U154" s="39"/>
      <c r="V154" s="39"/>
    </row>
    <row r="155" spans="1:22" ht="12.75" customHeight="1">
      <c r="A155" s="39"/>
      <c r="B155" s="39"/>
      <c r="C155" s="39"/>
      <c r="D155" s="39"/>
      <c r="E155" s="39"/>
      <c r="F155" s="41"/>
      <c r="G155" s="41"/>
      <c r="H155" s="82"/>
      <c r="I155" s="82"/>
      <c r="J155" s="82"/>
      <c r="K155" s="82"/>
      <c r="L155" s="82"/>
      <c r="M155" s="82"/>
      <c r="N155" s="40"/>
      <c r="O155" s="39"/>
      <c r="P155" s="41"/>
      <c r="Q155" s="39"/>
      <c r="R155" s="40"/>
      <c r="S155" s="41"/>
      <c r="T155" s="39"/>
      <c r="U155" s="39"/>
      <c r="V155" s="39"/>
    </row>
    <row r="156" spans="1:22" ht="12.75" customHeight="1">
      <c r="A156" s="39"/>
      <c r="B156" s="39"/>
      <c r="C156" s="39"/>
      <c r="D156" s="39"/>
      <c r="E156" s="39"/>
      <c r="F156" s="41"/>
      <c r="G156" s="41"/>
      <c r="H156" s="82"/>
      <c r="I156" s="82"/>
      <c r="J156" s="82"/>
      <c r="K156" s="82"/>
      <c r="L156" s="82"/>
      <c r="M156" s="82"/>
      <c r="N156" s="40"/>
      <c r="O156" s="39"/>
      <c r="P156" s="41"/>
      <c r="Q156" s="39"/>
      <c r="R156" s="40"/>
      <c r="S156" s="41"/>
      <c r="T156" s="39"/>
      <c r="U156" s="39"/>
      <c r="V156" s="39"/>
    </row>
    <row r="157" spans="1:22" ht="12.75" customHeight="1">
      <c r="A157" s="39"/>
      <c r="B157" s="39"/>
      <c r="C157" s="39"/>
      <c r="D157" s="39"/>
      <c r="E157" s="39"/>
      <c r="F157" s="41"/>
      <c r="G157" s="41"/>
      <c r="H157" s="82"/>
      <c r="I157" s="82"/>
      <c r="J157" s="82"/>
      <c r="K157" s="82"/>
      <c r="L157" s="82"/>
      <c r="M157" s="82"/>
      <c r="N157" s="40"/>
      <c r="O157" s="39"/>
      <c r="P157" s="41"/>
      <c r="Q157" s="39"/>
      <c r="R157" s="40"/>
      <c r="S157" s="41"/>
      <c r="T157" s="39"/>
      <c r="U157" s="39"/>
      <c r="V157" s="39"/>
    </row>
    <row r="158" spans="1:22" ht="12.75" customHeight="1">
      <c r="A158" s="39"/>
      <c r="B158" s="39"/>
      <c r="C158" s="39"/>
      <c r="D158" s="39"/>
      <c r="E158" s="39"/>
      <c r="F158" s="41"/>
      <c r="G158" s="41"/>
      <c r="H158" s="82"/>
      <c r="I158" s="82"/>
      <c r="J158" s="82"/>
      <c r="K158" s="82"/>
      <c r="L158" s="82"/>
      <c r="M158" s="82"/>
      <c r="N158" s="40"/>
      <c r="O158" s="39"/>
      <c r="P158" s="41"/>
      <c r="Q158" s="39"/>
      <c r="R158" s="40"/>
      <c r="S158" s="41"/>
      <c r="T158" s="39"/>
      <c r="U158" s="39"/>
      <c r="V158" s="39"/>
    </row>
    <row r="159" spans="1:22" ht="12.75" customHeight="1">
      <c r="A159" s="39"/>
      <c r="B159" s="39"/>
      <c r="C159" s="39"/>
      <c r="D159" s="39"/>
      <c r="E159" s="39"/>
      <c r="F159" s="41"/>
      <c r="G159" s="41"/>
      <c r="H159" s="82"/>
      <c r="I159" s="82"/>
      <c r="J159" s="82"/>
      <c r="K159" s="82"/>
      <c r="L159" s="82"/>
      <c r="M159" s="82"/>
      <c r="N159" s="40"/>
      <c r="O159" s="39"/>
      <c r="P159" s="41"/>
      <c r="Q159" s="39"/>
      <c r="R159" s="40"/>
      <c r="S159" s="41"/>
      <c r="T159" s="39"/>
      <c r="U159" s="39"/>
      <c r="V159" s="39"/>
    </row>
    <row r="160" spans="1:22" ht="12.75" customHeight="1">
      <c r="A160" s="39"/>
      <c r="B160" s="39"/>
      <c r="C160" s="39"/>
      <c r="D160" s="39"/>
      <c r="E160" s="39"/>
      <c r="F160" s="41"/>
      <c r="G160" s="41"/>
      <c r="H160" s="82"/>
      <c r="I160" s="82"/>
      <c r="J160" s="82"/>
      <c r="K160" s="82"/>
      <c r="L160" s="82"/>
      <c r="M160" s="82"/>
      <c r="N160" s="40"/>
      <c r="O160" s="39"/>
      <c r="P160" s="41"/>
      <c r="Q160" s="39"/>
      <c r="R160" s="40"/>
      <c r="S160" s="41"/>
      <c r="T160" s="39"/>
      <c r="U160" s="39"/>
      <c r="V160" s="39"/>
    </row>
    <row r="161" spans="1:22" ht="12.75" customHeight="1">
      <c r="A161" s="39"/>
      <c r="B161" s="39"/>
      <c r="C161" s="39"/>
      <c r="D161" s="39"/>
      <c r="E161" s="39"/>
      <c r="F161" s="41"/>
      <c r="G161" s="41"/>
      <c r="H161" s="82"/>
      <c r="I161" s="82"/>
      <c r="J161" s="82"/>
      <c r="K161" s="82"/>
      <c r="L161" s="82"/>
      <c r="M161" s="82"/>
      <c r="N161" s="40"/>
      <c r="O161" s="39"/>
      <c r="P161" s="41"/>
      <c r="Q161" s="39"/>
      <c r="R161" s="40"/>
      <c r="S161" s="41"/>
      <c r="T161" s="39"/>
      <c r="U161" s="39"/>
      <c r="V161" s="39"/>
    </row>
    <row r="162" spans="1:22" ht="12.75" customHeight="1">
      <c r="A162" s="39"/>
      <c r="B162" s="39"/>
      <c r="C162" s="39"/>
      <c r="D162" s="39"/>
      <c r="E162" s="39"/>
      <c r="F162" s="41"/>
      <c r="G162" s="41"/>
      <c r="H162" s="82"/>
      <c r="I162" s="82"/>
      <c r="J162" s="82"/>
      <c r="K162" s="82"/>
      <c r="L162" s="82"/>
      <c r="M162" s="82"/>
      <c r="N162" s="40"/>
      <c r="O162" s="39"/>
      <c r="P162" s="41"/>
      <c r="Q162" s="39"/>
      <c r="R162" s="40"/>
      <c r="S162" s="41"/>
      <c r="T162" s="39"/>
      <c r="U162" s="39"/>
      <c r="V162" s="39"/>
    </row>
    <row r="163" spans="1:22" ht="12.75" customHeight="1">
      <c r="A163" s="39"/>
      <c r="B163" s="39"/>
      <c r="C163" s="39"/>
      <c r="D163" s="39"/>
      <c r="E163" s="39"/>
      <c r="F163" s="41"/>
      <c r="G163" s="41"/>
      <c r="H163" s="82"/>
      <c r="I163" s="82"/>
      <c r="J163" s="82"/>
      <c r="K163" s="82"/>
      <c r="L163" s="82"/>
      <c r="M163" s="82"/>
      <c r="N163" s="40"/>
      <c r="O163" s="39"/>
      <c r="P163" s="41"/>
      <c r="Q163" s="39"/>
      <c r="R163" s="40"/>
      <c r="S163" s="41"/>
      <c r="T163" s="39"/>
      <c r="U163" s="39"/>
      <c r="V163" s="39"/>
    </row>
    <row r="164" spans="1:22" ht="12.75" customHeight="1">
      <c r="A164" s="39"/>
      <c r="B164" s="39"/>
      <c r="C164" s="39"/>
      <c r="D164" s="39"/>
      <c r="E164" s="39"/>
      <c r="F164" s="41"/>
      <c r="G164" s="41"/>
      <c r="H164" s="82"/>
      <c r="I164" s="82"/>
      <c r="J164" s="82"/>
      <c r="K164" s="82"/>
      <c r="L164" s="82"/>
      <c r="M164" s="82"/>
      <c r="N164" s="40"/>
      <c r="O164" s="39"/>
      <c r="P164" s="41"/>
      <c r="Q164" s="39"/>
      <c r="R164" s="40"/>
      <c r="S164" s="41"/>
      <c r="T164" s="39"/>
      <c r="U164" s="39"/>
      <c r="V164" s="39"/>
    </row>
    <row r="165" spans="1:22" ht="12.75" customHeight="1">
      <c r="A165" s="39"/>
      <c r="B165" s="39"/>
      <c r="C165" s="39"/>
      <c r="D165" s="39"/>
      <c r="E165" s="39"/>
      <c r="F165" s="41"/>
      <c r="G165" s="41"/>
      <c r="H165" s="82"/>
      <c r="I165" s="82"/>
      <c r="J165" s="82"/>
      <c r="K165" s="82"/>
      <c r="L165" s="82"/>
      <c r="M165" s="82"/>
      <c r="N165" s="40"/>
      <c r="O165" s="39"/>
      <c r="P165" s="41"/>
      <c r="Q165" s="39"/>
      <c r="R165" s="40"/>
      <c r="S165" s="41"/>
      <c r="T165" s="39"/>
      <c r="U165" s="39"/>
      <c r="V165" s="39"/>
    </row>
    <row r="166" spans="1:22" ht="12.75" customHeight="1">
      <c r="A166" s="39"/>
      <c r="B166" s="39"/>
      <c r="C166" s="39"/>
      <c r="D166" s="39"/>
      <c r="E166" s="39"/>
      <c r="F166" s="41"/>
      <c r="G166" s="41"/>
      <c r="H166" s="82"/>
      <c r="I166" s="82"/>
      <c r="J166" s="82"/>
      <c r="K166" s="82"/>
      <c r="L166" s="82"/>
      <c r="M166" s="82"/>
      <c r="N166" s="40"/>
      <c r="O166" s="39"/>
      <c r="P166" s="41"/>
      <c r="Q166" s="39"/>
      <c r="R166" s="40"/>
      <c r="S166" s="41"/>
      <c r="T166" s="39"/>
      <c r="U166" s="39"/>
      <c r="V166" s="39"/>
    </row>
    <row r="167" spans="1:22" ht="12.75" customHeight="1">
      <c r="A167" s="39"/>
      <c r="B167" s="39"/>
      <c r="C167" s="39"/>
      <c r="D167" s="39"/>
      <c r="E167" s="39"/>
      <c r="F167" s="41"/>
      <c r="G167" s="41"/>
      <c r="H167" s="82"/>
      <c r="I167" s="82"/>
      <c r="J167" s="82"/>
      <c r="K167" s="82"/>
      <c r="L167" s="82"/>
      <c r="M167" s="82"/>
      <c r="N167" s="40"/>
      <c r="O167" s="39"/>
      <c r="P167" s="41"/>
      <c r="Q167" s="39"/>
      <c r="R167" s="40"/>
      <c r="S167" s="41"/>
      <c r="T167" s="39"/>
      <c r="U167" s="39"/>
      <c r="V167" s="39"/>
    </row>
    <row r="168" spans="1:22" ht="12.75" customHeight="1">
      <c r="A168" s="39"/>
      <c r="B168" s="39"/>
      <c r="C168" s="39"/>
      <c r="D168" s="39"/>
      <c r="E168" s="39"/>
      <c r="F168" s="41"/>
      <c r="G168" s="41"/>
      <c r="H168" s="82"/>
      <c r="I168" s="82"/>
      <c r="J168" s="82"/>
      <c r="K168" s="82"/>
      <c r="L168" s="82"/>
      <c r="M168" s="82"/>
      <c r="N168" s="40"/>
      <c r="O168" s="39"/>
      <c r="P168" s="41"/>
      <c r="Q168" s="39"/>
      <c r="R168" s="40"/>
      <c r="S168" s="41"/>
      <c r="T168" s="39"/>
      <c r="U168" s="39"/>
      <c r="V168" s="39"/>
    </row>
    <row r="169" spans="1:22" ht="12.75" customHeight="1">
      <c r="A169" s="39"/>
      <c r="B169" s="39"/>
      <c r="C169" s="39"/>
      <c r="D169" s="39"/>
      <c r="E169" s="39"/>
      <c r="F169" s="41"/>
      <c r="G169" s="41"/>
      <c r="H169" s="82"/>
      <c r="I169" s="82"/>
      <c r="J169" s="82"/>
      <c r="K169" s="82"/>
      <c r="L169" s="82"/>
      <c r="M169" s="82"/>
      <c r="N169" s="40"/>
      <c r="O169" s="39"/>
      <c r="P169" s="41"/>
      <c r="Q169" s="39"/>
      <c r="R169" s="40"/>
      <c r="S169" s="41"/>
      <c r="T169" s="39"/>
      <c r="U169" s="39"/>
      <c r="V169" s="39"/>
    </row>
    <row r="170" spans="1:22" ht="12.75" customHeight="1">
      <c r="A170" s="39"/>
      <c r="B170" s="39"/>
      <c r="C170" s="39"/>
      <c r="D170" s="39"/>
      <c r="E170" s="39"/>
      <c r="F170" s="41"/>
      <c r="G170" s="41"/>
      <c r="H170" s="82"/>
      <c r="I170" s="82"/>
      <c r="J170" s="82"/>
      <c r="K170" s="82"/>
      <c r="L170" s="82"/>
      <c r="M170" s="82"/>
      <c r="N170" s="40"/>
      <c r="O170" s="39"/>
      <c r="P170" s="41"/>
      <c r="Q170" s="39"/>
      <c r="R170" s="40"/>
      <c r="S170" s="41"/>
      <c r="T170" s="39"/>
      <c r="U170" s="39"/>
      <c r="V170" s="39"/>
    </row>
    <row r="171" spans="1:22" ht="12.75" customHeight="1">
      <c r="A171" s="39"/>
      <c r="B171" s="39"/>
      <c r="C171" s="39"/>
      <c r="D171" s="39"/>
      <c r="E171" s="39"/>
      <c r="F171" s="41"/>
      <c r="G171" s="41"/>
      <c r="H171" s="82"/>
      <c r="I171" s="82"/>
      <c r="J171" s="82"/>
      <c r="K171" s="82"/>
      <c r="L171" s="82"/>
      <c r="M171" s="82"/>
      <c r="N171" s="40"/>
      <c r="O171" s="39"/>
      <c r="P171" s="41"/>
      <c r="Q171" s="39"/>
      <c r="R171" s="40"/>
      <c r="S171" s="41"/>
      <c r="T171" s="39"/>
      <c r="U171" s="39"/>
      <c r="V171" s="39"/>
    </row>
    <row r="172" spans="1:22" ht="12.75" customHeight="1">
      <c r="A172" s="39"/>
      <c r="B172" s="39"/>
      <c r="C172" s="39"/>
      <c r="D172" s="39"/>
      <c r="E172" s="39"/>
      <c r="F172" s="41"/>
      <c r="G172" s="41"/>
      <c r="H172" s="82"/>
      <c r="I172" s="82"/>
      <c r="J172" s="82"/>
      <c r="K172" s="82"/>
      <c r="L172" s="82"/>
      <c r="M172" s="82"/>
      <c r="N172" s="40"/>
      <c r="O172" s="39"/>
      <c r="P172" s="41"/>
      <c r="Q172" s="39"/>
      <c r="R172" s="40"/>
      <c r="S172" s="41"/>
      <c r="T172" s="39"/>
      <c r="U172" s="39"/>
      <c r="V172" s="39"/>
    </row>
    <row r="173" spans="1:22" ht="12.75" customHeight="1">
      <c r="A173" s="39"/>
      <c r="B173" s="39"/>
      <c r="C173" s="39"/>
      <c r="D173" s="39"/>
      <c r="E173" s="39"/>
      <c r="F173" s="41"/>
      <c r="G173" s="41"/>
      <c r="H173" s="82"/>
      <c r="I173" s="82"/>
      <c r="J173" s="82"/>
      <c r="K173" s="82"/>
      <c r="L173" s="82"/>
      <c r="M173" s="82"/>
      <c r="N173" s="40"/>
      <c r="O173" s="39"/>
      <c r="P173" s="41"/>
      <c r="Q173" s="39"/>
      <c r="R173" s="40"/>
      <c r="S173" s="41"/>
      <c r="T173" s="39"/>
      <c r="U173" s="39"/>
      <c r="V173" s="39"/>
    </row>
    <row r="174" spans="1:22" ht="12.75" customHeight="1">
      <c r="A174" s="39"/>
      <c r="B174" s="39"/>
      <c r="C174" s="39"/>
      <c r="D174" s="39"/>
      <c r="E174" s="39"/>
      <c r="F174" s="41"/>
      <c r="G174" s="41"/>
      <c r="H174" s="82"/>
      <c r="I174" s="82"/>
      <c r="J174" s="82"/>
      <c r="K174" s="82"/>
      <c r="L174" s="82"/>
      <c r="M174" s="82"/>
      <c r="N174" s="40"/>
      <c r="O174" s="39"/>
      <c r="P174" s="41"/>
      <c r="Q174" s="39"/>
      <c r="R174" s="40"/>
      <c r="S174" s="41"/>
      <c r="T174" s="39"/>
      <c r="U174" s="39"/>
      <c r="V174" s="39"/>
    </row>
    <row r="175" spans="1:22" ht="12.75" customHeight="1">
      <c r="A175" s="39"/>
      <c r="B175" s="39"/>
      <c r="C175" s="39"/>
      <c r="D175" s="39"/>
      <c r="E175" s="39"/>
      <c r="F175" s="41"/>
      <c r="G175" s="41"/>
      <c r="H175" s="82"/>
      <c r="I175" s="82"/>
      <c r="J175" s="82"/>
      <c r="K175" s="82"/>
      <c r="L175" s="82"/>
      <c r="M175" s="82"/>
      <c r="N175" s="40"/>
      <c r="O175" s="39"/>
      <c r="P175" s="41"/>
      <c r="Q175" s="39"/>
      <c r="R175" s="40"/>
      <c r="S175" s="41"/>
      <c r="T175" s="39"/>
      <c r="U175" s="39"/>
      <c r="V175" s="39"/>
    </row>
    <row r="176" spans="1:22" ht="12.75" customHeight="1">
      <c r="A176" s="39"/>
      <c r="B176" s="39"/>
      <c r="C176" s="39"/>
      <c r="D176" s="39"/>
      <c r="E176" s="39"/>
      <c r="F176" s="41"/>
      <c r="G176" s="41"/>
      <c r="H176" s="82"/>
      <c r="I176" s="82"/>
      <c r="J176" s="82"/>
      <c r="K176" s="82"/>
      <c r="L176" s="82"/>
      <c r="M176" s="82"/>
      <c r="N176" s="40"/>
      <c r="O176" s="39"/>
      <c r="P176" s="41"/>
      <c r="Q176" s="39"/>
      <c r="R176" s="40"/>
      <c r="S176" s="41"/>
      <c r="T176" s="39"/>
      <c r="U176" s="39"/>
      <c r="V176" s="39"/>
    </row>
    <row r="177" spans="1:22" ht="12.75" customHeight="1">
      <c r="A177" s="39"/>
      <c r="B177" s="39"/>
      <c r="C177" s="39"/>
      <c r="D177" s="39"/>
      <c r="E177" s="39"/>
      <c r="F177" s="41"/>
      <c r="G177" s="41"/>
      <c r="H177" s="82"/>
      <c r="I177" s="82"/>
      <c r="J177" s="82"/>
      <c r="K177" s="82"/>
      <c r="L177" s="82"/>
      <c r="M177" s="82"/>
      <c r="N177" s="40"/>
      <c r="O177" s="39"/>
      <c r="P177" s="41"/>
      <c r="Q177" s="39"/>
      <c r="R177" s="40"/>
      <c r="S177" s="41"/>
      <c r="T177" s="39"/>
      <c r="U177" s="39"/>
      <c r="V177" s="39"/>
    </row>
    <row r="178" spans="1:22" ht="12.75" customHeight="1">
      <c r="A178" s="39"/>
      <c r="B178" s="39"/>
      <c r="C178" s="39"/>
      <c r="D178" s="39"/>
      <c r="E178" s="39"/>
      <c r="F178" s="41"/>
      <c r="G178" s="41"/>
      <c r="H178" s="82"/>
      <c r="I178" s="82"/>
      <c r="J178" s="82"/>
      <c r="K178" s="82"/>
      <c r="L178" s="82"/>
      <c r="M178" s="82"/>
      <c r="N178" s="40"/>
      <c r="O178" s="39"/>
      <c r="P178" s="41"/>
      <c r="Q178" s="39"/>
      <c r="R178" s="40"/>
      <c r="S178" s="41"/>
      <c r="T178" s="39"/>
      <c r="U178" s="39"/>
      <c r="V178" s="39"/>
    </row>
    <row r="179" spans="1:22" ht="12.75" customHeight="1">
      <c r="A179" s="39"/>
      <c r="B179" s="39"/>
      <c r="C179" s="39"/>
      <c r="D179" s="39"/>
      <c r="E179" s="39"/>
      <c r="F179" s="41"/>
      <c r="G179" s="41"/>
      <c r="H179" s="82"/>
      <c r="I179" s="82"/>
      <c r="J179" s="82"/>
      <c r="K179" s="82"/>
      <c r="L179" s="82"/>
      <c r="M179" s="82"/>
      <c r="N179" s="40"/>
      <c r="O179" s="39"/>
      <c r="P179" s="41"/>
      <c r="Q179" s="39"/>
      <c r="R179" s="40"/>
      <c r="S179" s="41"/>
      <c r="T179" s="39"/>
      <c r="U179" s="39"/>
      <c r="V179" s="39"/>
    </row>
    <row r="180" spans="1:22" ht="12.75" customHeight="1">
      <c r="A180" s="39"/>
      <c r="B180" s="39"/>
      <c r="C180" s="39"/>
      <c r="D180" s="39"/>
      <c r="E180" s="39"/>
      <c r="F180" s="41"/>
      <c r="G180" s="41"/>
      <c r="H180" s="82"/>
      <c r="I180" s="82"/>
      <c r="J180" s="82"/>
      <c r="K180" s="82"/>
      <c r="L180" s="82"/>
      <c r="M180" s="82"/>
      <c r="N180" s="40"/>
      <c r="O180" s="39"/>
      <c r="P180" s="41"/>
      <c r="Q180" s="39"/>
      <c r="R180" s="40"/>
      <c r="S180" s="41"/>
      <c r="T180" s="39"/>
      <c r="U180" s="39"/>
      <c r="V180" s="39"/>
    </row>
    <row r="181" spans="1:22" ht="12.75" customHeight="1">
      <c r="A181" s="39"/>
      <c r="B181" s="39"/>
      <c r="C181" s="39"/>
      <c r="D181" s="39"/>
      <c r="E181" s="39"/>
      <c r="F181" s="41"/>
      <c r="G181" s="41"/>
      <c r="H181" s="82"/>
      <c r="I181" s="82"/>
      <c r="J181" s="82"/>
      <c r="K181" s="82"/>
      <c r="L181" s="82"/>
      <c r="M181" s="82"/>
      <c r="N181" s="40"/>
      <c r="O181" s="39"/>
      <c r="P181" s="41"/>
      <c r="Q181" s="39"/>
      <c r="R181" s="40"/>
      <c r="S181" s="41"/>
      <c r="T181" s="39"/>
      <c r="U181" s="39"/>
      <c r="V181" s="39"/>
    </row>
    <row r="182" spans="1:22" ht="12.75" customHeight="1">
      <c r="A182" s="39"/>
      <c r="B182" s="39"/>
      <c r="C182" s="39"/>
      <c r="D182" s="39"/>
      <c r="E182" s="39"/>
      <c r="F182" s="41"/>
      <c r="G182" s="41"/>
      <c r="H182" s="82"/>
      <c r="I182" s="82"/>
      <c r="J182" s="82"/>
      <c r="K182" s="82"/>
      <c r="L182" s="82"/>
      <c r="M182" s="82"/>
      <c r="N182" s="40"/>
      <c r="O182" s="39"/>
      <c r="P182" s="41"/>
      <c r="Q182" s="39"/>
      <c r="R182" s="40"/>
      <c r="S182" s="41"/>
      <c r="T182" s="39"/>
      <c r="U182" s="39"/>
      <c r="V182" s="39"/>
    </row>
    <row r="183" spans="1:22" ht="12.75" customHeight="1">
      <c r="A183" s="39"/>
      <c r="B183" s="39"/>
      <c r="C183" s="39"/>
      <c r="D183" s="39"/>
      <c r="E183" s="39"/>
      <c r="F183" s="41"/>
      <c r="G183" s="41"/>
      <c r="H183" s="82"/>
      <c r="I183" s="82"/>
      <c r="J183" s="82"/>
      <c r="K183" s="82"/>
      <c r="L183" s="82"/>
      <c r="M183" s="82"/>
      <c r="N183" s="40"/>
      <c r="O183" s="39"/>
      <c r="P183" s="41"/>
      <c r="Q183" s="39"/>
      <c r="R183" s="40"/>
      <c r="S183" s="41"/>
      <c r="T183" s="39"/>
      <c r="U183" s="39"/>
      <c r="V183" s="39"/>
    </row>
    <row r="184" spans="1:22" ht="12.75" customHeight="1">
      <c r="A184" s="39"/>
      <c r="B184" s="39"/>
      <c r="C184" s="39"/>
      <c r="D184" s="39"/>
      <c r="E184" s="39"/>
      <c r="F184" s="41"/>
      <c r="G184" s="41"/>
      <c r="H184" s="82"/>
      <c r="I184" s="82"/>
      <c r="J184" s="82"/>
      <c r="K184" s="82"/>
      <c r="L184" s="82"/>
      <c r="M184" s="82"/>
      <c r="N184" s="40"/>
      <c r="O184" s="39"/>
      <c r="P184" s="41"/>
      <c r="Q184" s="39"/>
      <c r="R184" s="40"/>
      <c r="S184" s="41"/>
      <c r="T184" s="39"/>
      <c r="U184" s="39"/>
      <c r="V184" s="39"/>
    </row>
    <row r="185" spans="1:22" ht="12.75" customHeight="1">
      <c r="A185" s="39"/>
      <c r="B185" s="39"/>
      <c r="C185" s="39"/>
      <c r="D185" s="39"/>
      <c r="E185" s="39"/>
      <c r="F185" s="41"/>
      <c r="G185" s="41"/>
      <c r="H185" s="82"/>
      <c r="I185" s="82"/>
      <c r="J185" s="82"/>
      <c r="K185" s="82"/>
      <c r="L185" s="82"/>
      <c r="M185" s="82"/>
      <c r="N185" s="40"/>
      <c r="O185" s="39"/>
      <c r="P185" s="41"/>
      <c r="Q185" s="39"/>
      <c r="R185" s="40"/>
      <c r="S185" s="41"/>
      <c r="T185" s="39"/>
      <c r="U185" s="39"/>
      <c r="V185" s="39"/>
    </row>
    <row r="186" spans="1:22" ht="12.75" customHeight="1">
      <c r="A186" s="39"/>
      <c r="B186" s="39"/>
      <c r="C186" s="39"/>
      <c r="D186" s="39"/>
      <c r="E186" s="39"/>
      <c r="F186" s="41"/>
      <c r="G186" s="41"/>
      <c r="H186" s="82"/>
      <c r="I186" s="82"/>
      <c r="J186" s="82"/>
      <c r="K186" s="82"/>
      <c r="L186" s="82"/>
      <c r="M186" s="82"/>
      <c r="N186" s="40"/>
      <c r="O186" s="39"/>
      <c r="P186" s="41"/>
      <c r="Q186" s="39"/>
      <c r="R186" s="40"/>
      <c r="S186" s="41"/>
      <c r="T186" s="39"/>
      <c r="U186" s="39"/>
      <c r="V186" s="39"/>
    </row>
    <row r="187" spans="1:22" ht="12.75" customHeight="1">
      <c r="A187" s="39"/>
      <c r="B187" s="39"/>
      <c r="C187" s="39"/>
      <c r="D187" s="39"/>
      <c r="E187" s="39"/>
      <c r="F187" s="41"/>
      <c r="G187" s="41"/>
      <c r="H187" s="82"/>
      <c r="I187" s="82"/>
      <c r="J187" s="82"/>
      <c r="K187" s="82"/>
      <c r="L187" s="82"/>
      <c r="M187" s="82"/>
      <c r="N187" s="40"/>
      <c r="O187" s="39"/>
      <c r="P187" s="41"/>
      <c r="Q187" s="39"/>
      <c r="R187" s="40"/>
      <c r="S187" s="41"/>
      <c r="T187" s="39"/>
      <c r="U187" s="39"/>
      <c r="V187" s="39"/>
    </row>
    <row r="188" spans="1:22" ht="12.75" customHeight="1">
      <c r="A188" s="39"/>
      <c r="B188" s="39"/>
      <c r="C188" s="39"/>
      <c r="D188" s="39"/>
      <c r="E188" s="39"/>
      <c r="F188" s="41"/>
      <c r="G188" s="41"/>
      <c r="H188" s="82"/>
      <c r="I188" s="82"/>
      <c r="J188" s="82"/>
      <c r="K188" s="82"/>
      <c r="L188" s="82"/>
      <c r="M188" s="82"/>
      <c r="N188" s="40"/>
      <c r="O188" s="39"/>
      <c r="P188" s="41"/>
      <c r="Q188" s="39"/>
      <c r="R188" s="40"/>
      <c r="S188" s="41"/>
      <c r="T188" s="39"/>
      <c r="U188" s="39"/>
      <c r="V188" s="39"/>
    </row>
    <row r="189" spans="1:22" ht="12.75" customHeight="1">
      <c r="A189" s="39"/>
      <c r="B189" s="39"/>
      <c r="C189" s="39"/>
      <c r="D189" s="39"/>
      <c r="E189" s="39"/>
      <c r="F189" s="41"/>
      <c r="G189" s="41"/>
      <c r="H189" s="82"/>
      <c r="I189" s="82"/>
      <c r="J189" s="82"/>
      <c r="K189" s="82"/>
      <c r="L189" s="82"/>
      <c r="M189" s="82"/>
      <c r="N189" s="40"/>
      <c r="O189" s="39"/>
      <c r="P189" s="41"/>
      <c r="Q189" s="39"/>
      <c r="R189" s="40"/>
      <c r="S189" s="41"/>
      <c r="T189" s="39"/>
      <c r="U189" s="39"/>
      <c r="V189" s="39"/>
    </row>
    <row r="190" spans="1:22" ht="12.75" customHeight="1">
      <c r="A190" s="39"/>
      <c r="B190" s="39"/>
      <c r="C190" s="39"/>
      <c r="D190" s="39"/>
      <c r="E190" s="39"/>
      <c r="F190" s="41"/>
      <c r="G190" s="41"/>
      <c r="H190" s="82"/>
      <c r="I190" s="82"/>
      <c r="J190" s="82"/>
      <c r="K190" s="82"/>
      <c r="L190" s="82"/>
      <c r="M190" s="82"/>
      <c r="N190" s="40"/>
      <c r="O190" s="39"/>
      <c r="P190" s="41"/>
      <c r="Q190" s="39"/>
      <c r="R190" s="40"/>
      <c r="S190" s="41"/>
      <c r="T190" s="39"/>
      <c r="U190" s="39"/>
      <c r="V190" s="39"/>
    </row>
    <row r="191" spans="1:22" ht="12.75" customHeight="1">
      <c r="A191" s="39"/>
      <c r="B191" s="39"/>
      <c r="C191" s="39"/>
      <c r="D191" s="39"/>
      <c r="E191" s="39"/>
      <c r="F191" s="41"/>
      <c r="G191" s="41"/>
      <c r="H191" s="82"/>
      <c r="I191" s="82"/>
      <c r="J191" s="82"/>
      <c r="K191" s="82"/>
      <c r="L191" s="82"/>
      <c r="M191" s="82"/>
      <c r="N191" s="40"/>
      <c r="O191" s="39"/>
      <c r="P191" s="41"/>
      <c r="Q191" s="39"/>
      <c r="R191" s="40"/>
      <c r="S191" s="41"/>
      <c r="T191" s="39"/>
      <c r="U191" s="39"/>
      <c r="V191" s="39"/>
    </row>
    <row r="192" spans="1:22" ht="12.75" customHeight="1">
      <c r="A192" s="39"/>
      <c r="B192" s="39"/>
      <c r="C192" s="39"/>
      <c r="D192" s="39"/>
      <c r="E192" s="39"/>
      <c r="F192" s="41"/>
      <c r="G192" s="41"/>
      <c r="H192" s="82"/>
      <c r="I192" s="82"/>
      <c r="J192" s="82"/>
      <c r="K192" s="82"/>
      <c r="L192" s="82"/>
      <c r="M192" s="82"/>
      <c r="N192" s="40"/>
      <c r="O192" s="39"/>
      <c r="P192" s="41"/>
      <c r="Q192" s="39"/>
      <c r="R192" s="40"/>
      <c r="S192" s="41"/>
      <c r="T192" s="39"/>
      <c r="U192" s="39"/>
      <c r="V192" s="39"/>
    </row>
    <row r="193" spans="1:22" ht="12.75" customHeight="1">
      <c r="A193" s="39"/>
      <c r="B193" s="39"/>
      <c r="C193" s="39"/>
      <c r="D193" s="39"/>
      <c r="E193" s="39"/>
      <c r="F193" s="41"/>
      <c r="G193" s="41"/>
      <c r="H193" s="82"/>
      <c r="I193" s="82"/>
      <c r="J193" s="82"/>
      <c r="K193" s="82"/>
      <c r="L193" s="82"/>
      <c r="M193" s="82"/>
      <c r="N193" s="40"/>
      <c r="O193" s="39"/>
      <c r="P193" s="41"/>
      <c r="Q193" s="39"/>
      <c r="R193" s="40"/>
      <c r="S193" s="41"/>
      <c r="T193" s="39"/>
      <c r="U193" s="39"/>
      <c r="V193" s="39"/>
    </row>
    <row r="194" spans="1:22" ht="12.75" customHeight="1">
      <c r="A194" s="39"/>
      <c r="B194" s="39"/>
      <c r="C194" s="39"/>
      <c r="D194" s="39"/>
      <c r="E194" s="39"/>
      <c r="F194" s="41"/>
      <c r="G194" s="41"/>
      <c r="H194" s="82"/>
      <c r="I194" s="82"/>
      <c r="J194" s="82"/>
      <c r="K194" s="82"/>
      <c r="L194" s="82"/>
      <c r="M194" s="82"/>
      <c r="N194" s="40"/>
      <c r="O194" s="39"/>
      <c r="P194" s="41"/>
      <c r="Q194" s="39"/>
      <c r="R194" s="40"/>
      <c r="S194" s="41"/>
      <c r="T194" s="39"/>
      <c r="U194" s="39"/>
      <c r="V194" s="39"/>
    </row>
    <row r="195" spans="1:22" ht="12.75" customHeight="1">
      <c r="A195" s="39"/>
      <c r="B195" s="39"/>
      <c r="C195" s="39"/>
      <c r="D195" s="39"/>
      <c r="E195" s="39"/>
      <c r="F195" s="41"/>
      <c r="G195" s="41"/>
      <c r="H195" s="82"/>
      <c r="I195" s="82"/>
      <c r="J195" s="82"/>
      <c r="K195" s="82"/>
      <c r="L195" s="82"/>
      <c r="M195" s="82"/>
      <c r="N195" s="40"/>
      <c r="O195" s="39"/>
      <c r="P195" s="41"/>
      <c r="Q195" s="39"/>
      <c r="R195" s="40"/>
      <c r="S195" s="41"/>
      <c r="T195" s="39"/>
      <c r="U195" s="39"/>
      <c r="V195" s="39"/>
    </row>
    <row r="196" spans="1:22" ht="12.75" customHeight="1">
      <c r="A196" s="39"/>
      <c r="B196" s="39"/>
      <c r="C196" s="39"/>
      <c r="D196" s="39"/>
      <c r="E196" s="39"/>
      <c r="F196" s="41"/>
      <c r="G196" s="41"/>
      <c r="H196" s="82"/>
      <c r="I196" s="82"/>
      <c r="J196" s="82"/>
      <c r="K196" s="82"/>
      <c r="L196" s="82"/>
      <c r="M196" s="82"/>
      <c r="N196" s="40"/>
      <c r="O196" s="39"/>
      <c r="P196" s="41"/>
      <c r="Q196" s="39"/>
      <c r="R196" s="40"/>
      <c r="S196" s="41"/>
      <c r="T196" s="39"/>
      <c r="U196" s="39"/>
      <c r="V196" s="39"/>
    </row>
    <row r="197" spans="1:22" ht="12.75" customHeight="1">
      <c r="A197" s="39"/>
      <c r="B197" s="39"/>
      <c r="C197" s="39"/>
      <c r="D197" s="39"/>
      <c r="E197" s="39"/>
      <c r="F197" s="41"/>
      <c r="G197" s="41"/>
      <c r="H197" s="82"/>
      <c r="I197" s="82"/>
      <c r="J197" s="82"/>
      <c r="K197" s="82"/>
      <c r="L197" s="82"/>
      <c r="M197" s="82"/>
      <c r="N197" s="40"/>
      <c r="O197" s="39"/>
      <c r="P197" s="41"/>
      <c r="Q197" s="39"/>
      <c r="R197" s="40"/>
      <c r="S197" s="41"/>
      <c r="T197" s="39"/>
      <c r="U197" s="39"/>
      <c r="V197" s="39"/>
    </row>
    <row r="198" spans="1:22" ht="12.75" customHeight="1">
      <c r="A198" s="39"/>
      <c r="B198" s="39"/>
      <c r="C198" s="39"/>
      <c r="D198" s="39"/>
      <c r="E198" s="39"/>
      <c r="F198" s="41"/>
      <c r="G198" s="41"/>
      <c r="H198" s="82"/>
      <c r="I198" s="82"/>
      <c r="J198" s="82"/>
      <c r="K198" s="82"/>
      <c r="L198" s="82"/>
      <c r="M198" s="82"/>
      <c r="N198" s="40"/>
      <c r="O198" s="39"/>
      <c r="P198" s="41"/>
      <c r="Q198" s="39"/>
      <c r="R198" s="40"/>
      <c r="S198" s="41"/>
      <c r="T198" s="39"/>
      <c r="U198" s="39"/>
      <c r="V198" s="39"/>
    </row>
    <row r="199" spans="1:22" ht="12.75" customHeight="1">
      <c r="A199" s="39"/>
      <c r="B199" s="39"/>
      <c r="C199" s="39"/>
      <c r="D199" s="39"/>
      <c r="E199" s="39"/>
      <c r="F199" s="41"/>
      <c r="G199" s="41"/>
      <c r="H199" s="82"/>
      <c r="I199" s="82"/>
      <c r="J199" s="82"/>
      <c r="K199" s="82"/>
      <c r="L199" s="82"/>
      <c r="M199" s="82"/>
      <c r="N199" s="40"/>
      <c r="O199" s="39"/>
      <c r="P199" s="41"/>
      <c r="Q199" s="39"/>
      <c r="R199" s="40"/>
      <c r="S199" s="41"/>
      <c r="T199" s="39"/>
      <c r="U199" s="39"/>
      <c r="V199" s="39"/>
    </row>
    <row r="200" spans="1:22" ht="12.75" customHeight="1">
      <c r="A200" s="39"/>
      <c r="B200" s="39"/>
      <c r="C200" s="39"/>
      <c r="D200" s="39"/>
      <c r="E200" s="39"/>
      <c r="F200" s="41"/>
      <c r="G200" s="41"/>
      <c r="H200" s="82"/>
      <c r="I200" s="82"/>
      <c r="J200" s="82"/>
      <c r="K200" s="82"/>
      <c r="L200" s="82"/>
      <c r="M200" s="82"/>
      <c r="N200" s="40"/>
      <c r="O200" s="39"/>
      <c r="P200" s="41"/>
      <c r="Q200" s="39"/>
      <c r="R200" s="40"/>
      <c r="S200" s="41"/>
      <c r="T200" s="39"/>
      <c r="U200" s="39"/>
      <c r="V200" s="39"/>
    </row>
    <row r="201" spans="1:22" ht="12.75" customHeight="1">
      <c r="A201" s="39"/>
      <c r="B201" s="39"/>
      <c r="C201" s="39"/>
      <c r="D201" s="39"/>
      <c r="E201" s="39"/>
      <c r="F201" s="41"/>
      <c r="G201" s="41"/>
      <c r="H201" s="82"/>
      <c r="I201" s="82"/>
      <c r="J201" s="82"/>
      <c r="K201" s="82"/>
      <c r="L201" s="82"/>
      <c r="M201" s="82"/>
      <c r="N201" s="40"/>
      <c r="O201" s="39"/>
      <c r="P201" s="41"/>
      <c r="Q201" s="39"/>
      <c r="R201" s="40"/>
      <c r="S201" s="41"/>
      <c r="T201" s="39"/>
      <c r="U201" s="39"/>
      <c r="V201" s="39"/>
    </row>
    <row r="202" spans="1:22" ht="12.75" customHeight="1">
      <c r="A202" s="39"/>
      <c r="B202" s="39"/>
      <c r="C202" s="39"/>
      <c r="D202" s="39"/>
      <c r="E202" s="39"/>
      <c r="F202" s="41"/>
      <c r="G202" s="41"/>
      <c r="H202" s="82"/>
      <c r="I202" s="82"/>
      <c r="J202" s="82"/>
      <c r="K202" s="82"/>
      <c r="L202" s="82"/>
      <c r="M202" s="82"/>
      <c r="N202" s="40"/>
      <c r="O202" s="39"/>
      <c r="P202" s="41"/>
      <c r="Q202" s="39"/>
      <c r="R202" s="40"/>
      <c r="S202" s="41"/>
      <c r="T202" s="39"/>
      <c r="U202" s="39"/>
      <c r="V202" s="39"/>
    </row>
    <row r="203" spans="1:22" ht="12.75" customHeight="1">
      <c r="A203" s="39"/>
      <c r="B203" s="39"/>
      <c r="C203" s="39"/>
      <c r="D203" s="39"/>
      <c r="E203" s="39"/>
      <c r="F203" s="41"/>
      <c r="G203" s="41"/>
      <c r="H203" s="82"/>
      <c r="I203" s="82"/>
      <c r="J203" s="82"/>
      <c r="K203" s="82"/>
      <c r="L203" s="82"/>
      <c r="M203" s="82"/>
      <c r="N203" s="40"/>
      <c r="O203" s="39"/>
      <c r="P203" s="41"/>
      <c r="Q203" s="39"/>
      <c r="R203" s="40"/>
      <c r="S203" s="41"/>
      <c r="T203" s="39"/>
      <c r="U203" s="39"/>
      <c r="V203" s="39"/>
    </row>
    <row r="204" spans="1:22" ht="12.75" customHeight="1">
      <c r="A204" s="39"/>
      <c r="B204" s="39"/>
      <c r="C204" s="39"/>
      <c r="D204" s="39"/>
      <c r="E204" s="39"/>
      <c r="F204" s="41"/>
      <c r="G204" s="41"/>
      <c r="H204" s="82"/>
      <c r="I204" s="82"/>
      <c r="J204" s="82"/>
      <c r="K204" s="82"/>
      <c r="L204" s="82"/>
      <c r="M204" s="82"/>
      <c r="N204" s="40"/>
      <c r="O204" s="39"/>
      <c r="P204" s="41"/>
      <c r="Q204" s="39"/>
      <c r="R204" s="40"/>
      <c r="S204" s="41"/>
      <c r="T204" s="39"/>
      <c r="U204" s="39"/>
      <c r="V204" s="39"/>
    </row>
    <row r="205" spans="1:22" ht="12.75" customHeight="1">
      <c r="A205" s="39"/>
      <c r="B205" s="39"/>
      <c r="C205" s="39"/>
      <c r="D205" s="39"/>
      <c r="E205" s="39"/>
      <c r="F205" s="41"/>
      <c r="G205" s="41"/>
      <c r="H205" s="82"/>
      <c r="I205" s="82"/>
      <c r="J205" s="82"/>
      <c r="K205" s="82"/>
      <c r="L205" s="82"/>
      <c r="M205" s="82"/>
      <c r="N205" s="40"/>
      <c r="O205" s="39"/>
      <c r="P205" s="41"/>
      <c r="Q205" s="39"/>
      <c r="R205" s="40"/>
      <c r="S205" s="41"/>
      <c r="T205" s="39"/>
      <c r="U205" s="39"/>
      <c r="V205" s="39"/>
    </row>
    <row r="206" spans="1:22" ht="12.75" customHeight="1">
      <c r="A206" s="39"/>
      <c r="B206" s="39"/>
      <c r="C206" s="39"/>
      <c r="D206" s="39"/>
      <c r="E206" s="39"/>
      <c r="F206" s="41"/>
      <c r="G206" s="41"/>
      <c r="H206" s="82"/>
      <c r="I206" s="82"/>
      <c r="J206" s="82"/>
      <c r="K206" s="82"/>
      <c r="L206" s="82"/>
      <c r="M206" s="82"/>
      <c r="N206" s="40"/>
      <c r="O206" s="39"/>
      <c r="P206" s="41"/>
      <c r="Q206" s="39"/>
      <c r="R206" s="40"/>
      <c r="S206" s="41"/>
      <c r="T206" s="39"/>
      <c r="U206" s="39"/>
      <c r="V206" s="39"/>
    </row>
    <row r="207" spans="1:22" ht="12.75" customHeight="1">
      <c r="A207" s="39"/>
      <c r="B207" s="39"/>
      <c r="C207" s="39"/>
      <c r="D207" s="39"/>
      <c r="E207" s="39"/>
      <c r="F207" s="41"/>
      <c r="G207" s="41"/>
      <c r="H207" s="82"/>
      <c r="I207" s="82"/>
      <c r="J207" s="82"/>
      <c r="K207" s="82"/>
      <c r="L207" s="82"/>
      <c r="M207" s="82"/>
      <c r="N207" s="40"/>
      <c r="O207" s="39"/>
      <c r="P207" s="41"/>
      <c r="Q207" s="39"/>
      <c r="R207" s="40"/>
      <c r="S207" s="41"/>
      <c r="T207" s="39"/>
      <c r="U207" s="39"/>
      <c r="V207" s="39"/>
    </row>
    <row r="208" spans="1:22" ht="12.75" customHeight="1">
      <c r="A208" s="39"/>
      <c r="B208" s="39"/>
      <c r="C208" s="39"/>
      <c r="D208" s="39"/>
      <c r="E208" s="39"/>
      <c r="F208" s="41"/>
      <c r="G208" s="41"/>
      <c r="H208" s="82"/>
      <c r="I208" s="82"/>
      <c r="J208" s="82"/>
      <c r="K208" s="82"/>
      <c r="L208" s="82"/>
      <c r="M208" s="82"/>
      <c r="N208" s="40"/>
      <c r="O208" s="39"/>
      <c r="P208" s="41"/>
      <c r="Q208" s="39"/>
      <c r="R208" s="40"/>
      <c r="S208" s="41"/>
      <c r="T208" s="39"/>
      <c r="U208" s="39"/>
      <c r="V208" s="39"/>
    </row>
    <row r="209" spans="1:22" ht="12.75" customHeight="1">
      <c r="A209" s="39"/>
      <c r="B209" s="39"/>
      <c r="C209" s="39"/>
      <c r="D209" s="39"/>
      <c r="E209" s="39"/>
      <c r="F209" s="41"/>
      <c r="G209" s="41"/>
      <c r="H209" s="82"/>
      <c r="I209" s="82"/>
      <c r="J209" s="82"/>
      <c r="K209" s="82"/>
      <c r="L209" s="82"/>
      <c r="M209" s="82"/>
      <c r="N209" s="40"/>
      <c r="O209" s="39"/>
      <c r="P209" s="41"/>
      <c r="Q209" s="39"/>
      <c r="R209" s="40"/>
      <c r="S209" s="41"/>
      <c r="T209" s="39"/>
      <c r="U209" s="39"/>
      <c r="V209" s="39"/>
    </row>
    <row r="210" spans="1:22" ht="12.75" customHeight="1">
      <c r="A210" s="39"/>
      <c r="B210" s="39"/>
      <c r="C210" s="39"/>
      <c r="D210" s="39"/>
      <c r="E210" s="39"/>
      <c r="F210" s="41"/>
      <c r="G210" s="41"/>
      <c r="H210" s="82"/>
      <c r="I210" s="82"/>
      <c r="J210" s="82"/>
      <c r="K210" s="82"/>
      <c r="L210" s="82"/>
      <c r="M210" s="82"/>
      <c r="N210" s="40"/>
      <c r="O210" s="39"/>
      <c r="P210" s="41"/>
      <c r="Q210" s="39"/>
      <c r="R210" s="40"/>
      <c r="S210" s="41"/>
      <c r="T210" s="39"/>
      <c r="U210" s="39"/>
      <c r="V210" s="39"/>
    </row>
    <row r="211" spans="1:22" ht="12.75" customHeight="1">
      <c r="A211" s="39"/>
      <c r="B211" s="39"/>
      <c r="C211" s="39"/>
      <c r="D211" s="39"/>
      <c r="E211" s="39"/>
      <c r="F211" s="41"/>
      <c r="G211" s="41"/>
      <c r="H211" s="82"/>
      <c r="I211" s="82"/>
      <c r="J211" s="82"/>
      <c r="K211" s="82"/>
      <c r="L211" s="82"/>
      <c r="M211" s="82"/>
      <c r="N211" s="40"/>
      <c r="O211" s="39"/>
      <c r="P211" s="41"/>
      <c r="Q211" s="39"/>
      <c r="R211" s="40"/>
      <c r="S211" s="41"/>
      <c r="T211" s="39"/>
      <c r="U211" s="39"/>
      <c r="V211" s="39"/>
    </row>
    <row r="212" spans="1:22" ht="12.75" customHeight="1">
      <c r="A212" s="39"/>
      <c r="B212" s="39"/>
      <c r="C212" s="39"/>
      <c r="D212" s="39"/>
      <c r="E212" s="39"/>
      <c r="F212" s="41"/>
      <c r="G212" s="41"/>
      <c r="H212" s="82"/>
      <c r="I212" s="82"/>
      <c r="J212" s="82"/>
      <c r="K212" s="82"/>
      <c r="L212" s="82"/>
      <c r="M212" s="82"/>
      <c r="N212" s="40"/>
      <c r="O212" s="39"/>
      <c r="P212" s="41"/>
      <c r="Q212" s="39"/>
      <c r="R212" s="40"/>
      <c r="S212" s="41"/>
      <c r="T212" s="39"/>
      <c r="U212" s="39"/>
      <c r="V212" s="39"/>
    </row>
    <row r="213" spans="1:22" ht="12.75" customHeight="1">
      <c r="A213" s="39"/>
      <c r="B213" s="39"/>
      <c r="C213" s="39"/>
      <c r="D213" s="39"/>
      <c r="E213" s="39"/>
      <c r="F213" s="41"/>
      <c r="G213" s="41"/>
      <c r="H213" s="82"/>
      <c r="I213" s="82"/>
      <c r="J213" s="82"/>
      <c r="K213" s="82"/>
      <c r="L213" s="82"/>
      <c r="M213" s="82"/>
      <c r="N213" s="40"/>
      <c r="O213" s="39"/>
      <c r="P213" s="41"/>
      <c r="Q213" s="39"/>
      <c r="R213" s="40"/>
      <c r="S213" s="41"/>
      <c r="T213" s="39"/>
      <c r="U213" s="39"/>
      <c r="V213" s="39"/>
    </row>
    <row r="214" spans="1:22" ht="12.75" customHeight="1">
      <c r="A214" s="39"/>
      <c r="B214" s="39"/>
      <c r="C214" s="39"/>
      <c r="D214" s="39"/>
      <c r="E214" s="39"/>
      <c r="F214" s="41"/>
      <c r="G214" s="41"/>
      <c r="H214" s="82"/>
      <c r="I214" s="82"/>
      <c r="J214" s="82"/>
      <c r="K214" s="82"/>
      <c r="L214" s="82"/>
      <c r="M214" s="82"/>
      <c r="N214" s="40"/>
      <c r="O214" s="39"/>
      <c r="P214" s="41"/>
      <c r="Q214" s="39"/>
      <c r="R214" s="40"/>
      <c r="S214" s="41"/>
      <c r="T214" s="39"/>
      <c r="U214" s="39"/>
      <c r="V214" s="39"/>
    </row>
    <row r="215" spans="1:22" ht="12.75" customHeight="1">
      <c r="A215" s="39"/>
      <c r="B215" s="39"/>
      <c r="C215" s="39"/>
      <c r="D215" s="39"/>
      <c r="E215" s="39"/>
      <c r="F215" s="41"/>
      <c r="G215" s="41"/>
      <c r="H215" s="82"/>
      <c r="I215" s="82"/>
      <c r="J215" s="82"/>
      <c r="K215" s="82"/>
      <c r="L215" s="82"/>
      <c r="M215" s="82"/>
      <c r="N215" s="40"/>
      <c r="O215" s="39"/>
      <c r="P215" s="41"/>
      <c r="Q215" s="39"/>
      <c r="R215" s="40"/>
      <c r="S215" s="41"/>
      <c r="T215" s="39"/>
      <c r="U215" s="39"/>
      <c r="V215" s="39"/>
    </row>
    <row r="216" spans="1:22" ht="12.75" customHeight="1">
      <c r="A216" s="39"/>
      <c r="B216" s="39"/>
      <c r="C216" s="39"/>
      <c r="D216" s="39"/>
      <c r="E216" s="39"/>
      <c r="F216" s="41"/>
      <c r="G216" s="41"/>
      <c r="H216" s="82"/>
      <c r="I216" s="82"/>
      <c r="J216" s="82"/>
      <c r="K216" s="82"/>
      <c r="L216" s="82"/>
      <c r="M216" s="82"/>
      <c r="N216" s="40"/>
      <c r="O216" s="39"/>
      <c r="P216" s="41"/>
      <c r="Q216" s="39"/>
      <c r="R216" s="40"/>
      <c r="S216" s="41"/>
      <c r="T216" s="39"/>
      <c r="U216" s="39"/>
      <c r="V216" s="39"/>
    </row>
    <row r="217" spans="1:22" ht="12.75" customHeight="1">
      <c r="A217" s="39"/>
      <c r="B217" s="39"/>
      <c r="C217" s="39"/>
      <c r="D217" s="39"/>
      <c r="E217" s="39"/>
      <c r="F217" s="41"/>
      <c r="G217" s="41"/>
      <c r="H217" s="82"/>
      <c r="I217" s="82"/>
      <c r="J217" s="82"/>
      <c r="K217" s="82"/>
      <c r="L217" s="82"/>
      <c r="M217" s="82"/>
      <c r="N217" s="40"/>
      <c r="O217" s="39"/>
      <c r="P217" s="41"/>
      <c r="Q217" s="39"/>
      <c r="R217" s="40"/>
      <c r="S217" s="41"/>
      <c r="T217" s="39"/>
      <c r="U217" s="39"/>
      <c r="V217" s="39"/>
    </row>
    <row r="218" spans="1:22" ht="12.75" customHeight="1">
      <c r="A218" s="39"/>
      <c r="B218" s="39"/>
      <c r="C218" s="39"/>
      <c r="D218" s="39"/>
      <c r="E218" s="39"/>
      <c r="F218" s="41"/>
      <c r="G218" s="41"/>
      <c r="H218" s="82"/>
      <c r="I218" s="82"/>
      <c r="J218" s="82"/>
      <c r="K218" s="82"/>
      <c r="L218" s="82"/>
      <c r="M218" s="82"/>
      <c r="N218" s="40"/>
      <c r="O218" s="39"/>
      <c r="P218" s="41"/>
      <c r="Q218" s="39"/>
      <c r="R218" s="40"/>
      <c r="S218" s="41"/>
      <c r="T218" s="39"/>
      <c r="U218" s="39"/>
      <c r="V218" s="39"/>
    </row>
    <row r="219" spans="1:22" ht="12.75" customHeight="1">
      <c r="A219" s="39"/>
      <c r="B219" s="39"/>
      <c r="C219" s="39"/>
      <c r="D219" s="39"/>
      <c r="E219" s="39"/>
      <c r="F219" s="41"/>
      <c r="G219" s="41"/>
      <c r="H219" s="82"/>
      <c r="I219" s="82"/>
      <c r="J219" s="82"/>
      <c r="K219" s="82"/>
      <c r="L219" s="82"/>
      <c r="M219" s="82"/>
      <c r="N219" s="40"/>
      <c r="O219" s="39"/>
      <c r="P219" s="41"/>
      <c r="Q219" s="39"/>
      <c r="R219" s="40"/>
      <c r="S219" s="41"/>
      <c r="T219" s="39"/>
      <c r="U219" s="39"/>
      <c r="V219" s="39"/>
    </row>
    <row r="220" spans="1:22" ht="12.75" customHeight="1">
      <c r="A220" s="39"/>
      <c r="B220" s="39"/>
      <c r="C220" s="39"/>
      <c r="D220" s="39"/>
      <c r="E220" s="39"/>
      <c r="F220" s="41"/>
      <c r="G220" s="41"/>
      <c r="H220" s="82"/>
      <c r="I220" s="82"/>
      <c r="J220" s="82"/>
      <c r="K220" s="82"/>
      <c r="L220" s="82"/>
      <c r="M220" s="82"/>
      <c r="N220" s="40"/>
      <c r="O220" s="39"/>
      <c r="P220" s="41"/>
      <c r="Q220" s="39"/>
      <c r="R220" s="40"/>
      <c r="S220" s="41"/>
      <c r="T220" s="39"/>
      <c r="U220" s="39"/>
      <c r="V220" s="39"/>
    </row>
    <row r="221" spans="1:22" ht="12.75" customHeight="1">
      <c r="A221" s="39"/>
      <c r="B221" s="39"/>
      <c r="C221" s="39"/>
      <c r="D221" s="39"/>
      <c r="E221" s="39"/>
      <c r="F221" s="41"/>
      <c r="G221" s="41"/>
      <c r="H221" s="82"/>
      <c r="I221" s="82"/>
      <c r="J221" s="82"/>
      <c r="K221" s="82"/>
      <c r="L221" s="82"/>
      <c r="M221" s="82"/>
      <c r="N221" s="40"/>
      <c r="O221" s="39"/>
      <c r="P221" s="41"/>
      <c r="Q221" s="39"/>
      <c r="R221" s="40"/>
      <c r="S221" s="41"/>
      <c r="T221" s="39"/>
      <c r="U221" s="39"/>
      <c r="V221" s="39"/>
    </row>
    <row r="222" spans="1:22" ht="12.75" customHeight="1">
      <c r="A222" s="39"/>
      <c r="B222" s="39"/>
      <c r="C222" s="39"/>
      <c r="D222" s="39"/>
      <c r="E222" s="39"/>
      <c r="F222" s="41"/>
      <c r="G222" s="41"/>
      <c r="H222" s="82"/>
      <c r="I222" s="82"/>
      <c r="J222" s="82"/>
      <c r="K222" s="82"/>
      <c r="L222" s="82"/>
      <c r="M222" s="82"/>
      <c r="N222" s="40"/>
      <c r="O222" s="39"/>
      <c r="P222" s="41"/>
      <c r="Q222" s="39"/>
      <c r="R222" s="40"/>
      <c r="S222" s="41"/>
      <c r="T222" s="39"/>
      <c r="U222" s="39"/>
      <c r="V222" s="39"/>
    </row>
    <row r="223" spans="1:22" ht="12.75" customHeight="1">
      <c r="A223" s="39"/>
      <c r="B223" s="39"/>
      <c r="C223" s="39"/>
      <c r="D223" s="39"/>
      <c r="E223" s="39"/>
      <c r="F223" s="41"/>
      <c r="G223" s="41"/>
      <c r="H223" s="82"/>
      <c r="I223" s="82"/>
      <c r="J223" s="82"/>
      <c r="K223" s="82"/>
      <c r="L223" s="82"/>
      <c r="M223" s="82"/>
      <c r="N223" s="40"/>
      <c r="O223" s="39"/>
      <c r="P223" s="41"/>
      <c r="Q223" s="39"/>
      <c r="R223" s="40"/>
      <c r="S223" s="41"/>
      <c r="T223" s="39"/>
      <c r="U223" s="39"/>
      <c r="V223" s="39"/>
    </row>
    <row r="224" spans="1:22" ht="12.75" customHeight="1">
      <c r="A224" s="39"/>
      <c r="B224" s="39"/>
      <c r="C224" s="39"/>
      <c r="D224" s="39"/>
      <c r="E224" s="39"/>
      <c r="F224" s="41"/>
      <c r="G224" s="41"/>
      <c r="H224" s="82"/>
      <c r="I224" s="82"/>
      <c r="J224" s="82"/>
      <c r="K224" s="82"/>
      <c r="L224" s="82"/>
      <c r="M224" s="82"/>
      <c r="N224" s="40"/>
      <c r="O224" s="39"/>
      <c r="P224" s="41"/>
      <c r="Q224" s="39"/>
      <c r="R224" s="40"/>
      <c r="S224" s="41"/>
      <c r="T224" s="39"/>
      <c r="U224" s="39"/>
      <c r="V224" s="39"/>
    </row>
    <row r="225" spans="1:22" ht="12.75" customHeight="1">
      <c r="A225" s="39"/>
      <c r="B225" s="39"/>
      <c r="C225" s="39"/>
      <c r="D225" s="39"/>
      <c r="E225" s="39"/>
      <c r="F225" s="41"/>
      <c r="G225" s="41"/>
      <c r="H225" s="82"/>
      <c r="I225" s="82"/>
      <c r="J225" s="82"/>
      <c r="K225" s="82"/>
      <c r="L225" s="82"/>
      <c r="M225" s="82"/>
      <c r="N225" s="40"/>
      <c r="O225" s="39"/>
      <c r="P225" s="41"/>
      <c r="Q225" s="39"/>
      <c r="R225" s="40"/>
      <c r="S225" s="41"/>
      <c r="T225" s="39"/>
      <c r="U225" s="39"/>
      <c r="V225" s="39"/>
    </row>
    <row r="226" spans="1:22" ht="12.75" customHeight="1">
      <c r="A226" s="39"/>
      <c r="B226" s="39"/>
      <c r="C226" s="39"/>
      <c r="D226" s="39"/>
      <c r="E226" s="39"/>
      <c r="F226" s="41"/>
      <c r="G226" s="41"/>
      <c r="H226" s="82"/>
      <c r="I226" s="82"/>
      <c r="J226" s="82"/>
      <c r="K226" s="82"/>
      <c r="L226" s="82"/>
      <c r="M226" s="82"/>
      <c r="N226" s="40"/>
      <c r="O226" s="39"/>
      <c r="P226" s="41"/>
      <c r="Q226" s="39"/>
      <c r="R226" s="40"/>
      <c r="S226" s="41"/>
      <c r="T226" s="39"/>
      <c r="U226" s="39"/>
      <c r="V226" s="39"/>
    </row>
    <row r="227" spans="1:22" ht="12.75" customHeight="1">
      <c r="A227" s="39"/>
      <c r="B227" s="39"/>
      <c r="C227" s="39"/>
      <c r="D227" s="39"/>
      <c r="E227" s="39"/>
      <c r="F227" s="41"/>
      <c r="G227" s="41"/>
      <c r="H227" s="82"/>
      <c r="I227" s="82"/>
      <c r="J227" s="82"/>
      <c r="K227" s="82"/>
      <c r="L227" s="82"/>
      <c r="M227" s="82"/>
      <c r="N227" s="40"/>
      <c r="O227" s="39"/>
      <c r="P227" s="41"/>
      <c r="Q227" s="39"/>
      <c r="R227" s="40"/>
      <c r="S227" s="41"/>
      <c r="T227" s="39"/>
      <c r="U227" s="39"/>
      <c r="V227" s="39"/>
    </row>
    <row r="228" spans="1:22" ht="12.75" customHeight="1">
      <c r="A228" s="39"/>
      <c r="B228" s="39"/>
      <c r="C228" s="39"/>
      <c r="D228" s="39"/>
      <c r="E228" s="39"/>
      <c r="F228" s="41"/>
      <c r="G228" s="41"/>
      <c r="H228" s="82"/>
      <c r="I228" s="82"/>
      <c r="J228" s="82"/>
      <c r="K228" s="82"/>
      <c r="L228" s="82"/>
      <c r="M228" s="82"/>
      <c r="N228" s="40"/>
      <c r="O228" s="39"/>
      <c r="P228" s="41"/>
      <c r="Q228" s="39"/>
      <c r="R228" s="40"/>
      <c r="S228" s="41"/>
      <c r="T228" s="39"/>
      <c r="U228" s="39"/>
      <c r="V228" s="39"/>
    </row>
    <row r="229" spans="1:22" ht="12.75" customHeight="1">
      <c r="A229" s="39"/>
      <c r="B229" s="39"/>
      <c r="C229" s="39"/>
      <c r="D229" s="39"/>
      <c r="E229" s="39"/>
      <c r="F229" s="41"/>
      <c r="G229" s="41"/>
      <c r="H229" s="82"/>
      <c r="I229" s="82"/>
      <c r="J229" s="82"/>
      <c r="K229" s="82"/>
      <c r="L229" s="82"/>
      <c r="M229" s="82"/>
      <c r="N229" s="40"/>
      <c r="O229" s="39"/>
      <c r="P229" s="41"/>
      <c r="Q229" s="39"/>
      <c r="R229" s="40"/>
      <c r="S229" s="41"/>
      <c r="T229" s="39"/>
      <c r="U229" s="39"/>
      <c r="V229" s="39"/>
    </row>
    <row r="230" spans="1:22" ht="12.75" customHeight="1">
      <c r="A230" s="39"/>
      <c r="B230" s="39"/>
      <c r="C230" s="39"/>
      <c r="D230" s="39"/>
      <c r="E230" s="39"/>
      <c r="F230" s="41"/>
      <c r="G230" s="41"/>
      <c r="H230" s="82"/>
      <c r="I230" s="82"/>
      <c r="J230" s="82"/>
      <c r="K230" s="82"/>
      <c r="L230" s="82"/>
      <c r="M230" s="82"/>
      <c r="N230" s="40"/>
      <c r="O230" s="39"/>
      <c r="P230" s="41"/>
      <c r="Q230" s="39"/>
      <c r="R230" s="40"/>
      <c r="S230" s="41"/>
      <c r="T230" s="39"/>
      <c r="U230" s="39"/>
      <c r="V230" s="39"/>
    </row>
    <row r="231" spans="1:22" ht="12.75" customHeight="1">
      <c r="A231" s="39"/>
      <c r="B231" s="39"/>
      <c r="C231" s="39"/>
      <c r="D231" s="39"/>
      <c r="E231" s="39"/>
      <c r="F231" s="41"/>
      <c r="G231" s="41"/>
      <c r="H231" s="82"/>
      <c r="I231" s="82"/>
      <c r="J231" s="82"/>
      <c r="K231" s="82"/>
      <c r="L231" s="82"/>
      <c r="M231" s="82"/>
      <c r="N231" s="40"/>
      <c r="O231" s="39"/>
      <c r="P231" s="41"/>
      <c r="Q231" s="39"/>
      <c r="R231" s="40"/>
      <c r="S231" s="41"/>
      <c r="T231" s="39"/>
      <c r="U231" s="39"/>
      <c r="V231" s="39"/>
    </row>
    <row r="232" spans="1:22" ht="12.75" customHeight="1">
      <c r="A232" s="39"/>
      <c r="B232" s="39"/>
      <c r="C232" s="39"/>
      <c r="D232" s="39"/>
      <c r="E232" s="39"/>
      <c r="F232" s="41"/>
      <c r="G232" s="41"/>
      <c r="H232" s="82"/>
      <c r="I232" s="82"/>
      <c r="J232" s="82"/>
      <c r="K232" s="82"/>
      <c r="L232" s="82"/>
      <c r="M232" s="82"/>
      <c r="N232" s="40"/>
      <c r="O232" s="39"/>
      <c r="P232" s="41"/>
      <c r="Q232" s="39"/>
      <c r="R232" s="40"/>
      <c r="S232" s="41"/>
      <c r="T232" s="39"/>
      <c r="U232" s="39"/>
      <c r="V232" s="39"/>
    </row>
    <row r="233" spans="1:22" ht="12.75" customHeight="1">
      <c r="A233" s="39"/>
      <c r="B233" s="39"/>
      <c r="C233" s="39"/>
      <c r="D233" s="39"/>
      <c r="E233" s="39"/>
      <c r="F233" s="41"/>
      <c r="G233" s="41"/>
      <c r="H233" s="82"/>
      <c r="I233" s="82"/>
      <c r="J233" s="82"/>
      <c r="K233" s="82"/>
      <c r="L233" s="82"/>
      <c r="M233" s="82"/>
      <c r="N233" s="40"/>
      <c r="O233" s="39"/>
      <c r="P233" s="41"/>
      <c r="Q233" s="39"/>
      <c r="R233" s="40"/>
      <c r="S233" s="41"/>
      <c r="T233" s="39"/>
      <c r="U233" s="39"/>
      <c r="V233" s="39"/>
    </row>
    <row r="234" spans="1:22" ht="12.75" customHeight="1">
      <c r="A234" s="39"/>
      <c r="B234" s="39"/>
      <c r="C234" s="39"/>
      <c r="D234" s="39"/>
      <c r="E234" s="39"/>
      <c r="F234" s="41"/>
      <c r="G234" s="41"/>
      <c r="H234" s="82"/>
      <c r="I234" s="82"/>
      <c r="J234" s="82"/>
      <c r="K234" s="82"/>
      <c r="L234" s="82"/>
      <c r="M234" s="82"/>
      <c r="N234" s="40"/>
      <c r="O234" s="39"/>
      <c r="P234" s="41"/>
      <c r="Q234" s="39"/>
      <c r="R234" s="40"/>
      <c r="S234" s="41"/>
      <c r="T234" s="39"/>
      <c r="U234" s="39"/>
      <c r="V234" s="39"/>
    </row>
    <row r="235" spans="1:22" ht="12.75" customHeight="1">
      <c r="A235" s="39"/>
      <c r="B235" s="39"/>
      <c r="C235" s="39"/>
      <c r="D235" s="39"/>
      <c r="E235" s="39"/>
      <c r="F235" s="41"/>
      <c r="G235" s="41"/>
      <c r="H235" s="82"/>
      <c r="I235" s="82"/>
      <c r="J235" s="82"/>
      <c r="K235" s="82"/>
      <c r="L235" s="82"/>
      <c r="M235" s="82"/>
      <c r="N235" s="40"/>
      <c r="O235" s="39"/>
      <c r="P235" s="41"/>
      <c r="Q235" s="39"/>
      <c r="R235" s="40"/>
      <c r="S235" s="41"/>
      <c r="T235" s="39"/>
      <c r="U235" s="39"/>
      <c r="V235" s="39"/>
    </row>
    <row r="236" spans="1:22" ht="12.75" customHeight="1">
      <c r="A236" s="39"/>
      <c r="B236" s="39"/>
      <c r="C236" s="39"/>
      <c r="D236" s="39"/>
      <c r="E236" s="39"/>
      <c r="F236" s="41"/>
      <c r="G236" s="41"/>
      <c r="H236" s="82"/>
      <c r="I236" s="82"/>
      <c r="J236" s="82"/>
      <c r="K236" s="82"/>
      <c r="L236" s="82"/>
      <c r="M236" s="82"/>
      <c r="N236" s="40"/>
      <c r="O236" s="39"/>
      <c r="P236" s="41"/>
      <c r="Q236" s="39"/>
      <c r="R236" s="40"/>
      <c r="S236" s="41"/>
      <c r="T236" s="39"/>
      <c r="U236" s="39"/>
      <c r="V236" s="39"/>
    </row>
    <row r="237" spans="1:22" ht="12.75" customHeight="1">
      <c r="A237" s="39"/>
      <c r="B237" s="39"/>
      <c r="C237" s="39"/>
      <c r="D237" s="39"/>
      <c r="E237" s="39"/>
      <c r="F237" s="41"/>
      <c r="G237" s="41"/>
      <c r="H237" s="82"/>
      <c r="I237" s="82"/>
      <c r="J237" s="82"/>
      <c r="K237" s="82"/>
      <c r="L237" s="82"/>
      <c r="M237" s="82"/>
      <c r="N237" s="40"/>
      <c r="O237" s="39"/>
      <c r="P237" s="41"/>
      <c r="Q237" s="39"/>
      <c r="R237" s="40"/>
      <c r="S237" s="41"/>
      <c r="T237" s="39"/>
      <c r="U237" s="39"/>
      <c r="V237" s="39"/>
    </row>
    <row r="238" spans="1:22" ht="12.75" customHeight="1">
      <c r="A238" s="39"/>
      <c r="B238" s="39"/>
      <c r="C238" s="39"/>
      <c r="D238" s="39"/>
      <c r="E238" s="39"/>
      <c r="F238" s="41"/>
      <c r="G238" s="41"/>
      <c r="H238" s="82"/>
      <c r="I238" s="82"/>
      <c r="J238" s="82"/>
      <c r="K238" s="82"/>
      <c r="L238" s="82"/>
      <c r="M238" s="82"/>
      <c r="N238" s="40"/>
      <c r="O238" s="39"/>
      <c r="P238" s="41"/>
      <c r="Q238" s="39"/>
      <c r="R238" s="40"/>
      <c r="S238" s="41"/>
      <c r="T238" s="39"/>
      <c r="U238" s="39"/>
      <c r="V238" s="39"/>
    </row>
    <row r="239" spans="1:22" ht="12.75" customHeight="1">
      <c r="A239" s="39"/>
      <c r="B239" s="39"/>
      <c r="C239" s="39"/>
      <c r="D239" s="39"/>
      <c r="E239" s="39"/>
      <c r="F239" s="41"/>
      <c r="G239" s="41"/>
      <c r="H239" s="82"/>
      <c r="I239" s="82"/>
      <c r="J239" s="82"/>
      <c r="K239" s="82"/>
      <c r="L239" s="82"/>
      <c r="M239" s="82"/>
      <c r="N239" s="40"/>
      <c r="O239" s="39"/>
      <c r="P239" s="41"/>
      <c r="Q239" s="39"/>
      <c r="R239" s="40"/>
      <c r="S239" s="41"/>
      <c r="T239" s="39"/>
      <c r="U239" s="39"/>
      <c r="V239" s="39"/>
    </row>
    <row r="240" spans="1:22" ht="12.75" customHeight="1">
      <c r="A240" s="39"/>
      <c r="B240" s="39"/>
      <c r="C240" s="39"/>
      <c r="D240" s="39"/>
      <c r="E240" s="39"/>
      <c r="F240" s="41"/>
      <c r="G240" s="41"/>
      <c r="H240" s="82"/>
      <c r="I240" s="82"/>
      <c r="J240" s="82"/>
      <c r="K240" s="82"/>
      <c r="L240" s="82"/>
      <c r="M240" s="82"/>
      <c r="N240" s="40"/>
      <c r="O240" s="39"/>
      <c r="P240" s="41"/>
      <c r="Q240" s="39"/>
      <c r="R240" s="40"/>
      <c r="S240" s="41"/>
      <c r="T240" s="39"/>
      <c r="U240" s="39"/>
      <c r="V240" s="39"/>
    </row>
    <row r="241" spans="1:22" ht="12.75" customHeight="1">
      <c r="A241" s="39"/>
      <c r="B241" s="39"/>
      <c r="C241" s="39"/>
      <c r="D241" s="39"/>
      <c r="E241" s="39"/>
      <c r="F241" s="41"/>
      <c r="G241" s="41"/>
      <c r="H241" s="82"/>
      <c r="I241" s="82"/>
      <c r="J241" s="82"/>
      <c r="K241" s="82"/>
      <c r="L241" s="82"/>
      <c r="M241" s="82"/>
      <c r="N241" s="40"/>
      <c r="O241" s="39"/>
      <c r="P241" s="41"/>
      <c r="Q241" s="39"/>
      <c r="R241" s="40"/>
      <c r="S241" s="41"/>
      <c r="T241" s="39"/>
      <c r="U241" s="39"/>
      <c r="V241" s="39"/>
    </row>
    <row r="242" spans="1:22" ht="12.75" customHeight="1">
      <c r="A242" s="39"/>
      <c r="B242" s="39"/>
      <c r="C242" s="39"/>
      <c r="D242" s="39"/>
      <c r="E242" s="39"/>
      <c r="F242" s="41"/>
      <c r="G242" s="41"/>
      <c r="H242" s="82"/>
      <c r="I242" s="82"/>
      <c r="J242" s="82"/>
      <c r="K242" s="82"/>
      <c r="L242" s="82"/>
      <c r="M242" s="82"/>
      <c r="N242" s="40"/>
      <c r="O242" s="39"/>
      <c r="P242" s="41"/>
      <c r="Q242" s="39"/>
      <c r="R242" s="40"/>
      <c r="S242" s="41"/>
      <c r="T242" s="39"/>
      <c r="U242" s="39"/>
      <c r="V242" s="39"/>
    </row>
    <row r="243" spans="1:22" ht="12.75" customHeight="1">
      <c r="A243" s="39"/>
      <c r="B243" s="39"/>
      <c r="C243" s="39"/>
      <c r="D243" s="39"/>
      <c r="E243" s="39"/>
      <c r="F243" s="41"/>
      <c r="G243" s="41"/>
      <c r="H243" s="82"/>
      <c r="I243" s="82"/>
      <c r="J243" s="82"/>
      <c r="K243" s="82"/>
      <c r="L243" s="82"/>
      <c r="M243" s="82"/>
      <c r="N243" s="40"/>
      <c r="O243" s="39"/>
      <c r="P243" s="41"/>
      <c r="Q243" s="39"/>
      <c r="R243" s="40"/>
      <c r="S243" s="41"/>
      <c r="T243" s="39"/>
      <c r="U243" s="39"/>
      <c r="V243" s="39"/>
    </row>
    <row r="244" spans="1:22" ht="12.75" customHeight="1">
      <c r="A244" s="39"/>
      <c r="B244" s="39"/>
      <c r="C244" s="39"/>
      <c r="D244" s="39"/>
      <c r="E244" s="39"/>
      <c r="F244" s="41"/>
      <c r="G244" s="41"/>
      <c r="H244" s="82"/>
      <c r="I244" s="82"/>
      <c r="J244" s="82"/>
      <c r="K244" s="82"/>
      <c r="L244" s="82"/>
      <c r="M244" s="82"/>
      <c r="N244" s="40"/>
      <c r="O244" s="39"/>
      <c r="P244" s="41"/>
      <c r="Q244" s="39"/>
      <c r="R244" s="40"/>
      <c r="S244" s="41"/>
      <c r="T244" s="39"/>
      <c r="U244" s="39"/>
      <c r="V244" s="39"/>
    </row>
    <row r="245" spans="1:22" ht="12.75" customHeight="1">
      <c r="A245" s="39"/>
      <c r="B245" s="39"/>
      <c r="C245" s="39"/>
      <c r="D245" s="39"/>
      <c r="E245" s="39"/>
      <c r="F245" s="41"/>
      <c r="G245" s="41"/>
      <c r="H245" s="82"/>
      <c r="I245" s="82"/>
      <c r="J245" s="82"/>
      <c r="K245" s="82"/>
      <c r="L245" s="82"/>
      <c r="M245" s="82"/>
      <c r="N245" s="40"/>
      <c r="O245" s="39"/>
      <c r="P245" s="41"/>
      <c r="Q245" s="39"/>
      <c r="R245" s="40"/>
      <c r="S245" s="41"/>
      <c r="T245" s="39"/>
      <c r="U245" s="39"/>
      <c r="V245" s="39"/>
    </row>
    <row r="246" spans="1:22" ht="12.75" customHeight="1">
      <c r="A246" s="39"/>
      <c r="B246" s="39"/>
      <c r="C246" s="39"/>
      <c r="D246" s="39"/>
      <c r="E246" s="39"/>
      <c r="F246" s="41"/>
      <c r="G246" s="41"/>
      <c r="H246" s="82"/>
      <c r="I246" s="82"/>
      <c r="J246" s="82"/>
      <c r="K246" s="82"/>
      <c r="L246" s="82"/>
      <c r="M246" s="82"/>
      <c r="N246" s="40"/>
      <c r="O246" s="39"/>
      <c r="P246" s="41"/>
      <c r="Q246" s="39"/>
      <c r="R246" s="40"/>
      <c r="S246" s="41"/>
      <c r="T246" s="39"/>
      <c r="U246" s="39"/>
      <c r="V246" s="39"/>
    </row>
    <row r="247" spans="1:22" ht="12.75" customHeight="1">
      <c r="A247" s="39"/>
      <c r="B247" s="39"/>
      <c r="C247" s="39"/>
      <c r="D247" s="39"/>
      <c r="E247" s="39"/>
      <c r="F247" s="41"/>
      <c r="G247" s="41"/>
      <c r="H247" s="82"/>
      <c r="I247" s="82"/>
      <c r="J247" s="82"/>
      <c r="K247" s="82"/>
      <c r="L247" s="82"/>
      <c r="M247" s="82"/>
      <c r="N247" s="40"/>
      <c r="O247" s="39"/>
      <c r="P247" s="41"/>
      <c r="Q247" s="39"/>
      <c r="R247" s="40"/>
      <c r="S247" s="41"/>
      <c r="T247" s="39"/>
      <c r="U247" s="39"/>
      <c r="V247" s="39"/>
    </row>
    <row r="248" spans="1:22" ht="12.75" customHeight="1">
      <c r="A248" s="39"/>
      <c r="B248" s="39"/>
      <c r="C248" s="39"/>
      <c r="D248" s="39"/>
      <c r="E248" s="39"/>
      <c r="F248" s="41"/>
      <c r="G248" s="41"/>
      <c r="H248" s="82"/>
      <c r="I248" s="82"/>
      <c r="J248" s="82"/>
      <c r="K248" s="82"/>
      <c r="L248" s="82"/>
      <c r="M248" s="82"/>
      <c r="N248" s="40"/>
      <c r="O248" s="39"/>
      <c r="P248" s="41"/>
      <c r="Q248" s="39"/>
      <c r="R248" s="40"/>
      <c r="S248" s="41"/>
      <c r="T248" s="39"/>
      <c r="U248" s="39"/>
      <c r="V248" s="39"/>
    </row>
    <row r="249" spans="1:22" ht="12.75" customHeight="1">
      <c r="A249" s="39"/>
      <c r="B249" s="39"/>
      <c r="C249" s="39"/>
      <c r="D249" s="39"/>
      <c r="E249" s="39"/>
      <c r="F249" s="41"/>
      <c r="G249" s="41"/>
      <c r="H249" s="82"/>
      <c r="I249" s="82"/>
      <c r="J249" s="82"/>
      <c r="K249" s="82"/>
      <c r="L249" s="82"/>
      <c r="M249" s="82"/>
      <c r="N249" s="40"/>
      <c r="O249" s="39"/>
      <c r="P249" s="41"/>
      <c r="Q249" s="39"/>
      <c r="R249" s="40"/>
      <c r="S249" s="41"/>
      <c r="T249" s="39"/>
      <c r="U249" s="39"/>
      <c r="V249" s="39"/>
    </row>
    <row r="250" spans="1:22" ht="12.75" customHeight="1">
      <c r="A250" s="39"/>
      <c r="B250" s="39"/>
      <c r="C250" s="39"/>
      <c r="D250" s="39"/>
      <c r="E250" s="39"/>
      <c r="F250" s="41"/>
      <c r="G250" s="41"/>
      <c r="H250" s="82"/>
      <c r="I250" s="82"/>
      <c r="J250" s="82"/>
      <c r="K250" s="82"/>
      <c r="L250" s="82"/>
      <c r="M250" s="82"/>
      <c r="N250" s="40"/>
      <c r="O250" s="39"/>
      <c r="P250" s="41"/>
      <c r="Q250" s="39"/>
      <c r="R250" s="40"/>
      <c r="S250" s="41"/>
      <c r="T250" s="39"/>
      <c r="U250" s="39"/>
      <c r="V250" s="39"/>
    </row>
    <row r="251" spans="1:22" ht="12.75" customHeight="1">
      <c r="A251" s="39"/>
      <c r="B251" s="39"/>
      <c r="C251" s="39"/>
      <c r="D251" s="39"/>
      <c r="E251" s="39"/>
      <c r="F251" s="41"/>
      <c r="G251" s="41"/>
      <c r="H251" s="82"/>
      <c r="I251" s="82"/>
      <c r="J251" s="82"/>
      <c r="K251" s="82"/>
      <c r="L251" s="82"/>
      <c r="M251" s="82"/>
      <c r="N251" s="40"/>
      <c r="O251" s="39"/>
      <c r="P251" s="41"/>
      <c r="Q251" s="39"/>
      <c r="R251" s="40"/>
      <c r="S251" s="41"/>
      <c r="T251" s="39"/>
      <c r="U251" s="39"/>
      <c r="V251" s="39"/>
    </row>
    <row r="252" spans="1:22" ht="12.75" customHeight="1">
      <c r="A252" s="39"/>
      <c r="B252" s="39"/>
      <c r="C252" s="39"/>
      <c r="D252" s="39"/>
      <c r="E252" s="39"/>
      <c r="F252" s="41"/>
      <c r="G252" s="41"/>
      <c r="H252" s="82"/>
      <c r="I252" s="82"/>
      <c r="J252" s="82"/>
      <c r="K252" s="82"/>
      <c r="L252" s="82"/>
      <c r="M252" s="82"/>
      <c r="N252" s="40"/>
      <c r="O252" s="39"/>
      <c r="P252" s="41"/>
      <c r="Q252" s="39"/>
      <c r="R252" s="40"/>
      <c r="S252" s="41"/>
      <c r="T252" s="39"/>
      <c r="U252" s="39"/>
      <c r="V252" s="39"/>
    </row>
    <row r="253" spans="1:22" ht="12.75" customHeight="1">
      <c r="A253" s="39"/>
      <c r="B253" s="39"/>
      <c r="C253" s="39"/>
      <c r="D253" s="39"/>
      <c r="E253" s="39"/>
      <c r="F253" s="41"/>
      <c r="G253" s="41"/>
      <c r="H253" s="82"/>
      <c r="I253" s="82"/>
      <c r="J253" s="82"/>
      <c r="K253" s="82"/>
      <c r="L253" s="82"/>
      <c r="M253" s="82"/>
      <c r="N253" s="40"/>
      <c r="O253" s="39"/>
      <c r="P253" s="41"/>
      <c r="Q253" s="39"/>
      <c r="R253" s="40"/>
      <c r="S253" s="41"/>
      <c r="T253" s="39"/>
      <c r="U253" s="39"/>
      <c r="V253" s="39"/>
    </row>
    <row r="254" spans="1:22" ht="12.75" customHeight="1">
      <c r="A254" s="39"/>
      <c r="B254" s="39"/>
      <c r="C254" s="39"/>
      <c r="D254" s="39"/>
      <c r="E254" s="39"/>
      <c r="F254" s="41"/>
      <c r="G254" s="41"/>
      <c r="H254" s="82"/>
      <c r="I254" s="82"/>
      <c r="J254" s="82"/>
      <c r="K254" s="82"/>
      <c r="L254" s="82"/>
      <c r="M254" s="82"/>
      <c r="N254" s="40"/>
      <c r="O254" s="39"/>
      <c r="P254" s="41"/>
      <c r="Q254" s="39"/>
      <c r="R254" s="40"/>
      <c r="S254" s="41"/>
      <c r="T254" s="39"/>
      <c r="U254" s="39"/>
      <c r="V254" s="39"/>
    </row>
    <row r="255" spans="1:22" ht="12.75" customHeight="1">
      <c r="A255" s="39"/>
      <c r="B255" s="39"/>
      <c r="C255" s="39"/>
      <c r="D255" s="39"/>
      <c r="E255" s="39"/>
      <c r="F255" s="41"/>
      <c r="G255" s="41"/>
      <c r="H255" s="82"/>
      <c r="I255" s="82"/>
      <c r="J255" s="82"/>
      <c r="K255" s="82"/>
      <c r="L255" s="82"/>
      <c r="M255" s="82"/>
      <c r="N255" s="40"/>
      <c r="O255" s="39"/>
      <c r="P255" s="41"/>
      <c r="Q255" s="39"/>
      <c r="R255" s="40"/>
      <c r="S255" s="41"/>
      <c r="T255" s="39"/>
      <c r="U255" s="39"/>
      <c r="V255" s="39"/>
    </row>
    <row r="256" spans="1:22" ht="12.75" customHeight="1">
      <c r="A256" s="39"/>
      <c r="B256" s="39"/>
      <c r="C256" s="39"/>
      <c r="D256" s="39"/>
      <c r="E256" s="39"/>
      <c r="F256" s="41"/>
      <c r="G256" s="41"/>
      <c r="H256" s="82"/>
      <c r="I256" s="82"/>
      <c r="J256" s="82"/>
      <c r="K256" s="82"/>
      <c r="L256" s="82"/>
      <c r="M256" s="82"/>
      <c r="N256" s="40"/>
      <c r="O256" s="39"/>
      <c r="P256" s="41"/>
      <c r="Q256" s="39"/>
      <c r="R256" s="40"/>
      <c r="S256" s="41"/>
      <c r="T256" s="39"/>
      <c r="U256" s="39"/>
      <c r="V256" s="39"/>
    </row>
    <row r="257" spans="1:22" ht="12.75" customHeight="1">
      <c r="A257" s="39"/>
      <c r="B257" s="39"/>
      <c r="C257" s="39"/>
      <c r="D257" s="39"/>
      <c r="E257" s="39"/>
      <c r="F257" s="41"/>
      <c r="G257" s="41"/>
      <c r="H257" s="82"/>
      <c r="I257" s="82"/>
      <c r="J257" s="82"/>
      <c r="K257" s="82"/>
      <c r="L257" s="82"/>
      <c r="M257" s="82"/>
      <c r="N257" s="40"/>
      <c r="O257" s="39"/>
      <c r="P257" s="41"/>
      <c r="Q257" s="39"/>
      <c r="R257" s="40"/>
      <c r="S257" s="41"/>
      <c r="T257" s="39"/>
      <c r="U257" s="39"/>
      <c r="V257" s="39"/>
    </row>
    <row r="258" spans="1:22" ht="12.75" customHeight="1">
      <c r="A258" s="39"/>
      <c r="B258" s="39"/>
      <c r="C258" s="39"/>
      <c r="D258" s="39"/>
      <c r="E258" s="39"/>
      <c r="F258" s="41"/>
      <c r="G258" s="41"/>
      <c r="H258" s="82"/>
      <c r="I258" s="82"/>
      <c r="J258" s="82"/>
      <c r="K258" s="82"/>
      <c r="L258" s="82"/>
      <c r="M258" s="82"/>
      <c r="N258" s="40"/>
      <c r="O258" s="39"/>
      <c r="P258" s="41"/>
      <c r="Q258" s="39"/>
      <c r="R258" s="40"/>
      <c r="S258" s="41"/>
      <c r="T258" s="39"/>
      <c r="U258" s="39"/>
      <c r="V258" s="39"/>
    </row>
    <row r="259" spans="1:22" ht="12.75" customHeight="1">
      <c r="A259" s="39"/>
      <c r="B259" s="39"/>
      <c r="C259" s="39"/>
      <c r="D259" s="39"/>
      <c r="E259" s="39"/>
      <c r="F259" s="41"/>
      <c r="G259" s="41"/>
      <c r="H259" s="82"/>
      <c r="I259" s="82"/>
      <c r="J259" s="82"/>
      <c r="K259" s="82"/>
      <c r="L259" s="82"/>
      <c r="M259" s="82"/>
      <c r="N259" s="40"/>
      <c r="O259" s="39"/>
      <c r="P259" s="41"/>
      <c r="Q259" s="39"/>
      <c r="R259" s="40"/>
      <c r="S259" s="41"/>
      <c r="T259" s="39"/>
      <c r="U259" s="39"/>
      <c r="V259" s="39"/>
    </row>
    <row r="260" spans="1:22" ht="12.75" customHeight="1">
      <c r="A260" s="39"/>
      <c r="B260" s="39"/>
      <c r="C260" s="39"/>
      <c r="D260" s="39"/>
      <c r="E260" s="39"/>
      <c r="F260" s="41"/>
      <c r="G260" s="41"/>
      <c r="H260" s="82"/>
      <c r="I260" s="82"/>
      <c r="J260" s="82"/>
      <c r="K260" s="82"/>
      <c r="L260" s="82"/>
      <c r="M260" s="82"/>
      <c r="N260" s="40"/>
      <c r="O260" s="39"/>
      <c r="P260" s="41"/>
      <c r="Q260" s="39"/>
      <c r="R260" s="40"/>
      <c r="S260" s="41"/>
      <c r="T260" s="39"/>
      <c r="U260" s="39"/>
      <c r="V260" s="39"/>
    </row>
    <row r="261" spans="1:22" ht="12.75" customHeight="1">
      <c r="A261" s="39"/>
      <c r="B261" s="39"/>
      <c r="C261" s="39"/>
      <c r="D261" s="39"/>
      <c r="E261" s="39"/>
      <c r="F261" s="41"/>
      <c r="G261" s="41"/>
      <c r="H261" s="82"/>
      <c r="I261" s="82"/>
      <c r="J261" s="82"/>
      <c r="K261" s="82"/>
      <c r="L261" s="82"/>
      <c r="M261" s="82"/>
      <c r="N261" s="40"/>
      <c r="O261" s="39"/>
      <c r="P261" s="41"/>
      <c r="Q261" s="39"/>
      <c r="R261" s="40"/>
      <c r="S261" s="41"/>
      <c r="T261" s="39"/>
      <c r="U261" s="39"/>
      <c r="V261" s="39"/>
    </row>
    <row r="262" spans="1:22" ht="12.75" customHeight="1">
      <c r="A262" s="39"/>
      <c r="B262" s="39"/>
      <c r="C262" s="39"/>
      <c r="D262" s="39"/>
      <c r="E262" s="39"/>
      <c r="F262" s="41"/>
      <c r="G262" s="41"/>
      <c r="H262" s="82"/>
      <c r="I262" s="82"/>
      <c r="J262" s="82"/>
      <c r="K262" s="82"/>
      <c r="L262" s="82"/>
      <c r="M262" s="82"/>
      <c r="N262" s="40"/>
      <c r="O262" s="39"/>
      <c r="P262" s="41"/>
      <c r="Q262" s="39"/>
      <c r="R262" s="40"/>
      <c r="S262" s="41"/>
      <c r="T262" s="39"/>
      <c r="U262" s="39"/>
      <c r="V262" s="39"/>
    </row>
    <row r="263" spans="1:22" ht="12.75" customHeight="1">
      <c r="A263" s="39"/>
      <c r="B263" s="39"/>
      <c r="C263" s="39"/>
      <c r="D263" s="39"/>
      <c r="E263" s="39"/>
      <c r="F263" s="41"/>
      <c r="G263" s="41"/>
      <c r="H263" s="82"/>
      <c r="I263" s="82"/>
      <c r="J263" s="82"/>
      <c r="K263" s="82"/>
      <c r="L263" s="82"/>
      <c r="M263" s="82"/>
      <c r="N263" s="40"/>
      <c r="O263" s="39"/>
      <c r="P263" s="41"/>
      <c r="Q263" s="39"/>
      <c r="R263" s="40"/>
      <c r="S263" s="41"/>
      <c r="T263" s="39"/>
      <c r="U263" s="39"/>
      <c r="V263" s="39"/>
    </row>
    <row r="264" spans="1:22" ht="12.75" customHeight="1">
      <c r="A264" s="39"/>
      <c r="B264" s="39"/>
      <c r="C264" s="39"/>
      <c r="D264" s="39"/>
      <c r="E264" s="39"/>
      <c r="F264" s="41"/>
      <c r="G264" s="41"/>
      <c r="H264" s="82"/>
      <c r="I264" s="82"/>
      <c r="J264" s="82"/>
      <c r="K264" s="82"/>
      <c r="L264" s="82"/>
      <c r="M264" s="82"/>
      <c r="N264" s="40"/>
      <c r="O264" s="39"/>
      <c r="P264" s="41"/>
      <c r="Q264" s="39"/>
      <c r="R264" s="40"/>
      <c r="S264" s="41"/>
      <c r="T264" s="39"/>
      <c r="U264" s="39"/>
      <c r="V264" s="39"/>
    </row>
    <row r="265" spans="1:22" ht="12.75" customHeight="1">
      <c r="A265" s="39"/>
      <c r="B265" s="39"/>
      <c r="C265" s="39"/>
      <c r="D265" s="39"/>
      <c r="E265" s="39"/>
      <c r="F265" s="41"/>
      <c r="G265" s="41"/>
      <c r="H265" s="82"/>
      <c r="I265" s="82"/>
      <c r="J265" s="82"/>
      <c r="K265" s="82"/>
      <c r="L265" s="82"/>
      <c r="M265" s="82"/>
      <c r="N265" s="40"/>
      <c r="O265" s="39"/>
      <c r="P265" s="41"/>
      <c r="Q265" s="39"/>
      <c r="R265" s="40"/>
      <c r="S265" s="41"/>
      <c r="T265" s="39"/>
      <c r="U265" s="39"/>
      <c r="V265" s="39"/>
    </row>
    <row r="266" spans="1:22" ht="12.75" customHeight="1">
      <c r="A266" s="39"/>
      <c r="B266" s="39"/>
      <c r="C266" s="39"/>
      <c r="D266" s="39"/>
      <c r="E266" s="39"/>
      <c r="F266" s="41"/>
      <c r="G266" s="41"/>
      <c r="H266" s="82"/>
      <c r="I266" s="82"/>
      <c r="J266" s="82"/>
      <c r="K266" s="82"/>
      <c r="L266" s="82"/>
      <c r="M266" s="82"/>
      <c r="N266" s="40"/>
      <c r="O266" s="39"/>
      <c r="P266" s="41"/>
      <c r="Q266" s="39"/>
      <c r="R266" s="40"/>
      <c r="S266" s="41"/>
      <c r="T266" s="39"/>
      <c r="U266" s="39"/>
      <c r="V266" s="39"/>
    </row>
    <row r="267" spans="1:22" ht="12.75" customHeight="1">
      <c r="A267" s="39"/>
      <c r="B267" s="39"/>
      <c r="C267" s="39"/>
      <c r="D267" s="39"/>
      <c r="E267" s="39"/>
      <c r="F267" s="41"/>
      <c r="G267" s="41"/>
      <c r="H267" s="82"/>
      <c r="I267" s="82"/>
      <c r="J267" s="82"/>
      <c r="K267" s="82"/>
      <c r="L267" s="82"/>
      <c r="M267" s="82"/>
      <c r="N267" s="40"/>
      <c r="O267" s="39"/>
      <c r="P267" s="41"/>
      <c r="Q267" s="39"/>
      <c r="R267" s="40"/>
      <c r="S267" s="41"/>
      <c r="T267" s="39"/>
      <c r="U267" s="39"/>
      <c r="V267" s="39"/>
    </row>
    <row r="268" spans="1:22" ht="12.75" customHeight="1">
      <c r="A268" s="39"/>
      <c r="B268" s="39"/>
      <c r="C268" s="39"/>
      <c r="D268" s="39"/>
      <c r="E268" s="39"/>
      <c r="F268" s="41"/>
      <c r="G268" s="41"/>
      <c r="H268" s="82"/>
      <c r="I268" s="82"/>
      <c r="J268" s="82"/>
      <c r="K268" s="82"/>
      <c r="L268" s="82"/>
      <c r="M268" s="82"/>
      <c r="N268" s="40"/>
      <c r="O268" s="39"/>
      <c r="P268" s="41"/>
      <c r="Q268" s="39"/>
      <c r="R268" s="40"/>
      <c r="S268" s="41"/>
      <c r="T268" s="39"/>
      <c r="U268" s="39"/>
      <c r="V268" s="39"/>
    </row>
    <row r="269" spans="1:22" ht="12.75" customHeight="1">
      <c r="A269" s="39"/>
      <c r="B269" s="39"/>
      <c r="C269" s="39"/>
      <c r="D269" s="39"/>
      <c r="E269" s="39"/>
      <c r="F269" s="41"/>
      <c r="G269" s="41"/>
      <c r="H269" s="82"/>
      <c r="I269" s="82"/>
      <c r="J269" s="82"/>
      <c r="K269" s="82"/>
      <c r="L269" s="82"/>
      <c r="M269" s="82"/>
      <c r="N269" s="40"/>
      <c r="O269" s="39"/>
      <c r="P269" s="41"/>
      <c r="Q269" s="39"/>
      <c r="R269" s="40"/>
      <c r="S269" s="41"/>
      <c r="T269" s="39"/>
      <c r="U269" s="39"/>
      <c r="V269" s="39"/>
    </row>
    <row r="270" spans="1:22" ht="12.75" customHeight="1">
      <c r="A270" s="39"/>
      <c r="B270" s="39"/>
      <c r="C270" s="39"/>
      <c r="D270" s="39"/>
      <c r="E270" s="39"/>
      <c r="F270" s="41"/>
      <c r="G270" s="41"/>
      <c r="H270" s="82"/>
      <c r="I270" s="82"/>
      <c r="J270" s="82"/>
      <c r="K270" s="82"/>
      <c r="L270" s="82"/>
      <c r="M270" s="82"/>
      <c r="N270" s="40"/>
      <c r="O270" s="39"/>
      <c r="P270" s="41"/>
      <c r="Q270" s="39"/>
      <c r="R270" s="40"/>
      <c r="S270" s="41"/>
      <c r="T270" s="39"/>
      <c r="U270" s="39"/>
      <c r="V270" s="39"/>
    </row>
    <row r="271" spans="1:22" ht="12.75" customHeight="1">
      <c r="A271" s="39"/>
      <c r="B271" s="39"/>
      <c r="C271" s="39"/>
      <c r="D271" s="39"/>
      <c r="E271" s="39"/>
      <c r="F271" s="41"/>
      <c r="G271" s="41"/>
      <c r="H271" s="82"/>
      <c r="I271" s="82"/>
      <c r="J271" s="82"/>
      <c r="K271" s="82"/>
      <c r="L271" s="82"/>
      <c r="M271" s="82"/>
      <c r="N271" s="40"/>
      <c r="O271" s="39"/>
      <c r="P271" s="41"/>
      <c r="Q271" s="39"/>
      <c r="R271" s="40"/>
      <c r="S271" s="41"/>
      <c r="T271" s="39"/>
      <c r="U271" s="39"/>
      <c r="V271" s="39"/>
    </row>
    <row r="272" spans="1:22" ht="12.75" customHeight="1">
      <c r="A272" s="39"/>
      <c r="B272" s="39"/>
      <c r="C272" s="39"/>
      <c r="D272" s="39"/>
      <c r="E272" s="39"/>
      <c r="F272" s="41"/>
      <c r="G272" s="41"/>
      <c r="H272" s="82"/>
      <c r="I272" s="82"/>
      <c r="J272" s="82"/>
      <c r="K272" s="82"/>
      <c r="L272" s="82"/>
      <c r="M272" s="82"/>
      <c r="N272" s="40"/>
      <c r="O272" s="39"/>
      <c r="P272" s="41"/>
      <c r="Q272" s="39"/>
      <c r="R272" s="40"/>
      <c r="S272" s="41"/>
      <c r="T272" s="39"/>
      <c r="U272" s="39"/>
      <c r="V272" s="39"/>
    </row>
    <row r="273" spans="1:22" ht="12.75" customHeight="1">
      <c r="A273" s="39"/>
      <c r="B273" s="39"/>
      <c r="C273" s="39"/>
      <c r="D273" s="39"/>
      <c r="E273" s="39"/>
      <c r="F273" s="41"/>
      <c r="G273" s="41"/>
      <c r="H273" s="82"/>
      <c r="I273" s="82"/>
      <c r="J273" s="82"/>
      <c r="K273" s="82"/>
      <c r="L273" s="82"/>
      <c r="M273" s="82"/>
      <c r="N273" s="40"/>
      <c r="O273" s="39"/>
      <c r="P273" s="41"/>
      <c r="Q273" s="39"/>
      <c r="R273" s="40"/>
      <c r="S273" s="41"/>
      <c r="T273" s="39"/>
      <c r="U273" s="39"/>
      <c r="V273" s="39"/>
    </row>
    <row r="274" spans="1:22" ht="12.75" customHeight="1">
      <c r="A274" s="39"/>
      <c r="B274" s="39"/>
      <c r="C274" s="39"/>
      <c r="D274" s="39"/>
      <c r="E274" s="39"/>
      <c r="F274" s="41"/>
      <c r="G274" s="41"/>
      <c r="H274" s="82"/>
      <c r="I274" s="82"/>
      <c r="J274" s="82"/>
      <c r="K274" s="82"/>
      <c r="L274" s="82"/>
      <c r="M274" s="82"/>
      <c r="N274" s="40"/>
      <c r="O274" s="39"/>
      <c r="P274" s="41"/>
      <c r="Q274" s="39"/>
      <c r="R274" s="40"/>
      <c r="S274" s="41"/>
      <c r="T274" s="39"/>
      <c r="U274" s="39"/>
      <c r="V274" s="39"/>
    </row>
    <row r="275" spans="1:22" ht="12.75" customHeight="1">
      <c r="A275" s="39"/>
      <c r="B275" s="39"/>
      <c r="C275" s="39"/>
      <c r="D275" s="39"/>
      <c r="E275" s="39"/>
      <c r="F275" s="41"/>
      <c r="G275" s="41"/>
      <c r="H275" s="82"/>
      <c r="I275" s="82"/>
      <c r="J275" s="82"/>
      <c r="K275" s="82"/>
      <c r="L275" s="82"/>
      <c r="M275" s="82"/>
      <c r="N275" s="40"/>
      <c r="O275" s="39"/>
      <c r="P275" s="41"/>
      <c r="Q275" s="39"/>
      <c r="R275" s="40"/>
      <c r="S275" s="41"/>
      <c r="T275" s="39"/>
      <c r="U275" s="39"/>
      <c r="V275" s="39"/>
    </row>
    <row r="276" spans="1:22" ht="12.75" customHeight="1">
      <c r="A276" s="39"/>
      <c r="B276" s="39"/>
      <c r="C276" s="39"/>
      <c r="D276" s="39"/>
      <c r="E276" s="39"/>
      <c r="F276" s="41"/>
      <c r="G276" s="41"/>
      <c r="H276" s="82"/>
      <c r="I276" s="82"/>
      <c r="J276" s="82"/>
      <c r="K276" s="82"/>
      <c r="L276" s="82"/>
      <c r="M276" s="82"/>
      <c r="N276" s="40"/>
      <c r="O276" s="39"/>
      <c r="P276" s="41"/>
      <c r="Q276" s="39"/>
      <c r="R276" s="40"/>
      <c r="S276" s="41"/>
      <c r="T276" s="39"/>
      <c r="U276" s="39"/>
      <c r="V276" s="39"/>
    </row>
    <row r="277" spans="1:22" ht="12.75" customHeight="1">
      <c r="A277" s="39"/>
      <c r="B277" s="39"/>
      <c r="C277" s="39"/>
      <c r="D277" s="39"/>
      <c r="E277" s="39"/>
      <c r="F277" s="41"/>
      <c r="G277" s="41"/>
      <c r="H277" s="82"/>
      <c r="I277" s="82"/>
      <c r="J277" s="82"/>
      <c r="K277" s="82"/>
      <c r="L277" s="82"/>
      <c r="M277" s="82"/>
      <c r="N277" s="40"/>
      <c r="O277" s="39"/>
      <c r="P277" s="41"/>
      <c r="Q277" s="39"/>
      <c r="R277" s="40"/>
      <c r="S277" s="41"/>
      <c r="T277" s="39"/>
      <c r="U277" s="39"/>
      <c r="V277" s="39"/>
    </row>
    <row r="278" spans="1:22" ht="12.75" customHeight="1">
      <c r="A278" s="39"/>
      <c r="B278" s="39"/>
      <c r="C278" s="39"/>
      <c r="D278" s="39"/>
      <c r="E278" s="39"/>
      <c r="F278" s="41"/>
      <c r="G278" s="41"/>
      <c r="H278" s="82"/>
      <c r="I278" s="82"/>
      <c r="J278" s="82"/>
      <c r="K278" s="82"/>
      <c r="L278" s="82"/>
      <c r="M278" s="82"/>
      <c r="N278" s="40"/>
      <c r="O278" s="39"/>
      <c r="P278" s="41"/>
      <c r="Q278" s="39"/>
      <c r="R278" s="40"/>
      <c r="S278" s="41"/>
      <c r="T278" s="39"/>
      <c r="U278" s="39"/>
      <c r="V278" s="39"/>
    </row>
    <row r="279" spans="1:22" ht="12.75" customHeight="1">
      <c r="A279" s="39"/>
      <c r="B279" s="39"/>
      <c r="C279" s="39"/>
      <c r="D279" s="39"/>
      <c r="E279" s="39"/>
      <c r="F279" s="41"/>
      <c r="G279" s="41"/>
      <c r="H279" s="82"/>
      <c r="I279" s="82"/>
      <c r="J279" s="82"/>
      <c r="K279" s="82"/>
      <c r="L279" s="82"/>
      <c r="M279" s="82"/>
      <c r="N279" s="40"/>
      <c r="O279" s="39"/>
      <c r="P279" s="41"/>
      <c r="Q279" s="39"/>
      <c r="R279" s="40"/>
      <c r="S279" s="41"/>
      <c r="T279" s="39"/>
      <c r="U279" s="39"/>
      <c r="V279" s="39"/>
    </row>
    <row r="280" spans="1:22" ht="12.75" customHeight="1">
      <c r="A280" s="39"/>
      <c r="B280" s="39"/>
      <c r="C280" s="39"/>
      <c r="D280" s="39"/>
      <c r="E280" s="39"/>
      <c r="F280" s="41"/>
      <c r="G280" s="41"/>
      <c r="H280" s="82"/>
      <c r="I280" s="82"/>
      <c r="J280" s="82"/>
      <c r="K280" s="82"/>
      <c r="L280" s="82"/>
      <c r="M280" s="82"/>
      <c r="N280" s="40"/>
      <c r="O280" s="39"/>
      <c r="P280" s="41"/>
      <c r="Q280" s="39"/>
      <c r="R280" s="40"/>
      <c r="S280" s="41"/>
      <c r="T280" s="39"/>
      <c r="U280" s="39"/>
      <c r="V280" s="39"/>
    </row>
    <row r="281" spans="1:22" ht="12.75" customHeight="1">
      <c r="A281" s="39"/>
      <c r="B281" s="39"/>
      <c r="C281" s="39"/>
      <c r="D281" s="39"/>
      <c r="E281" s="39"/>
      <c r="F281" s="41"/>
      <c r="G281" s="41"/>
      <c r="H281" s="82"/>
      <c r="I281" s="82"/>
      <c r="J281" s="82"/>
      <c r="K281" s="82"/>
      <c r="L281" s="82"/>
      <c r="M281" s="82"/>
      <c r="N281" s="40"/>
      <c r="O281" s="39"/>
      <c r="P281" s="41"/>
      <c r="Q281" s="39"/>
      <c r="R281" s="40"/>
      <c r="S281" s="41"/>
      <c r="T281" s="39"/>
      <c r="U281" s="39"/>
      <c r="V281" s="39"/>
    </row>
    <row r="282" spans="1:22" ht="12.75" customHeight="1">
      <c r="A282" s="39"/>
      <c r="B282" s="39"/>
      <c r="C282" s="39"/>
      <c r="D282" s="39"/>
      <c r="E282" s="39"/>
      <c r="F282" s="41"/>
      <c r="G282" s="41"/>
      <c r="H282" s="82"/>
      <c r="I282" s="82"/>
      <c r="J282" s="82"/>
      <c r="K282" s="82"/>
      <c r="L282" s="82"/>
      <c r="M282" s="82"/>
      <c r="N282" s="40"/>
      <c r="O282" s="39"/>
      <c r="P282" s="41"/>
      <c r="Q282" s="39"/>
      <c r="R282" s="40"/>
      <c r="S282" s="41"/>
      <c r="T282" s="39"/>
      <c r="U282" s="39"/>
      <c r="V282" s="39"/>
    </row>
    <row r="283" spans="1:22" ht="12.75" customHeight="1">
      <c r="A283" s="39"/>
      <c r="B283" s="39"/>
      <c r="C283" s="39"/>
      <c r="D283" s="39"/>
      <c r="E283" s="39"/>
      <c r="F283" s="41"/>
      <c r="G283" s="41"/>
      <c r="H283" s="82"/>
      <c r="I283" s="82"/>
      <c r="J283" s="82"/>
      <c r="K283" s="82"/>
      <c r="L283" s="82"/>
      <c r="M283" s="82"/>
      <c r="N283" s="40"/>
      <c r="O283" s="39"/>
      <c r="P283" s="41"/>
      <c r="Q283" s="39"/>
      <c r="R283" s="40"/>
      <c r="S283" s="41"/>
      <c r="T283" s="39"/>
      <c r="U283" s="39"/>
      <c r="V283" s="39"/>
    </row>
    <row r="284" spans="1:22" ht="12.75" customHeight="1">
      <c r="A284" s="39"/>
      <c r="B284" s="39"/>
      <c r="C284" s="39"/>
      <c r="D284" s="39"/>
      <c r="E284" s="39"/>
      <c r="F284" s="41"/>
      <c r="G284" s="41"/>
      <c r="H284" s="82"/>
      <c r="I284" s="82"/>
      <c r="J284" s="82"/>
      <c r="K284" s="82"/>
      <c r="L284" s="82"/>
      <c r="M284" s="82"/>
      <c r="N284" s="40"/>
      <c r="O284" s="39"/>
      <c r="P284" s="41"/>
      <c r="Q284" s="39"/>
      <c r="R284" s="40"/>
      <c r="S284" s="41"/>
      <c r="T284" s="39"/>
      <c r="U284" s="39"/>
      <c r="V284" s="39"/>
    </row>
    <row r="285" spans="1:22" ht="12.75" customHeight="1">
      <c r="A285" s="39"/>
      <c r="B285" s="39"/>
      <c r="C285" s="39"/>
      <c r="D285" s="39"/>
      <c r="E285" s="39"/>
      <c r="F285" s="41"/>
      <c r="G285" s="41"/>
      <c r="H285" s="82"/>
      <c r="I285" s="82"/>
      <c r="J285" s="82"/>
      <c r="K285" s="82"/>
      <c r="L285" s="82"/>
      <c r="M285" s="82"/>
      <c r="N285" s="40"/>
      <c r="O285" s="39"/>
      <c r="P285" s="41"/>
      <c r="Q285" s="39"/>
      <c r="R285" s="40"/>
      <c r="S285" s="41"/>
      <c r="T285" s="39"/>
      <c r="U285" s="39"/>
      <c r="V285" s="39"/>
    </row>
    <row r="286" spans="1:22" ht="12.75" customHeight="1">
      <c r="A286" s="39"/>
      <c r="B286" s="39"/>
      <c r="C286" s="39"/>
      <c r="D286" s="39"/>
      <c r="E286" s="39"/>
      <c r="F286" s="41"/>
      <c r="G286" s="41"/>
      <c r="H286" s="82"/>
      <c r="I286" s="82"/>
      <c r="J286" s="82"/>
      <c r="K286" s="82"/>
      <c r="L286" s="82"/>
      <c r="M286" s="82"/>
      <c r="N286" s="40"/>
      <c r="O286" s="39"/>
      <c r="P286" s="41"/>
      <c r="Q286" s="39"/>
      <c r="R286" s="40"/>
      <c r="S286" s="41"/>
      <c r="T286" s="39"/>
      <c r="U286" s="39"/>
      <c r="V286" s="39"/>
    </row>
    <row r="287" spans="1:22" ht="12.75" customHeight="1">
      <c r="A287" s="39"/>
      <c r="B287" s="39"/>
      <c r="C287" s="39"/>
      <c r="D287" s="39"/>
      <c r="E287" s="39"/>
      <c r="F287" s="41"/>
      <c r="G287" s="41"/>
      <c r="H287" s="82"/>
      <c r="I287" s="82"/>
      <c r="J287" s="82"/>
      <c r="K287" s="82"/>
      <c r="L287" s="82"/>
      <c r="M287" s="82"/>
      <c r="N287" s="40"/>
      <c r="O287" s="39"/>
      <c r="P287" s="41"/>
      <c r="Q287" s="39"/>
      <c r="R287" s="40"/>
      <c r="S287" s="41"/>
      <c r="T287" s="39"/>
      <c r="U287" s="39"/>
      <c r="V287" s="39"/>
    </row>
    <row r="288" spans="1:22" ht="12.75" customHeight="1">
      <c r="A288" s="39"/>
      <c r="B288" s="39"/>
      <c r="C288" s="39"/>
      <c r="D288" s="39"/>
      <c r="E288" s="39"/>
      <c r="F288" s="41"/>
      <c r="G288" s="41"/>
      <c r="H288" s="82"/>
      <c r="I288" s="82"/>
      <c r="J288" s="82"/>
      <c r="K288" s="82"/>
      <c r="L288" s="82"/>
      <c r="M288" s="82"/>
      <c r="N288" s="40"/>
      <c r="O288" s="39"/>
      <c r="P288" s="41"/>
      <c r="Q288" s="39"/>
      <c r="R288" s="40"/>
      <c r="S288" s="41"/>
      <c r="T288" s="39"/>
      <c r="U288" s="39"/>
      <c r="V288" s="39"/>
    </row>
    <row r="289" spans="1:22" ht="12.75" customHeight="1">
      <c r="A289" s="39"/>
      <c r="B289" s="39"/>
      <c r="C289" s="39"/>
      <c r="D289" s="39"/>
      <c r="E289" s="39"/>
      <c r="F289" s="41"/>
      <c r="G289" s="41"/>
      <c r="H289" s="82"/>
      <c r="I289" s="82"/>
      <c r="J289" s="82"/>
      <c r="K289" s="82"/>
      <c r="L289" s="82"/>
      <c r="M289" s="82"/>
      <c r="N289" s="40"/>
      <c r="O289" s="39"/>
      <c r="P289" s="41"/>
      <c r="Q289" s="39"/>
      <c r="R289" s="40"/>
      <c r="S289" s="41"/>
      <c r="T289" s="39"/>
      <c r="U289" s="39"/>
      <c r="V289" s="39"/>
    </row>
    <row r="290" spans="1:22" ht="12.75" customHeight="1">
      <c r="A290" s="39"/>
      <c r="B290" s="39"/>
      <c r="C290" s="39"/>
      <c r="D290" s="39"/>
      <c r="E290" s="39"/>
      <c r="F290" s="41"/>
      <c r="G290" s="41"/>
      <c r="H290" s="82"/>
      <c r="I290" s="82"/>
      <c r="J290" s="82"/>
      <c r="K290" s="82"/>
      <c r="L290" s="82"/>
      <c r="M290" s="82"/>
      <c r="N290" s="40"/>
      <c r="O290" s="39"/>
      <c r="P290" s="41"/>
      <c r="Q290" s="39"/>
      <c r="R290" s="40"/>
      <c r="S290" s="41"/>
      <c r="T290" s="39"/>
      <c r="U290" s="39"/>
      <c r="V290" s="39"/>
    </row>
    <row r="291" spans="1:22" ht="12.75" customHeight="1">
      <c r="A291" s="39"/>
      <c r="B291" s="39"/>
      <c r="C291" s="39"/>
      <c r="D291" s="39"/>
      <c r="E291" s="39"/>
      <c r="F291" s="41"/>
      <c r="G291" s="41"/>
      <c r="H291" s="82"/>
      <c r="I291" s="82"/>
      <c r="J291" s="82"/>
      <c r="K291" s="82"/>
      <c r="L291" s="82"/>
      <c r="M291" s="82"/>
      <c r="N291" s="40"/>
      <c r="O291" s="39"/>
      <c r="P291" s="41"/>
      <c r="Q291" s="39"/>
      <c r="R291" s="40"/>
      <c r="S291" s="41"/>
      <c r="T291" s="39"/>
      <c r="U291" s="39"/>
      <c r="V291" s="39"/>
    </row>
    <row r="292" spans="1:22" ht="12.75" customHeight="1">
      <c r="A292" s="39"/>
      <c r="B292" s="39"/>
      <c r="C292" s="39"/>
      <c r="D292" s="39"/>
      <c r="E292" s="39"/>
      <c r="F292" s="41"/>
      <c r="G292" s="41"/>
      <c r="H292" s="82"/>
      <c r="I292" s="82"/>
      <c r="J292" s="82"/>
      <c r="K292" s="82"/>
      <c r="L292" s="82"/>
      <c r="M292" s="82"/>
      <c r="N292" s="40"/>
      <c r="O292" s="39"/>
      <c r="P292" s="41"/>
      <c r="Q292" s="39"/>
      <c r="R292" s="40"/>
      <c r="S292" s="41"/>
      <c r="T292" s="39"/>
      <c r="U292" s="39"/>
      <c r="V292" s="39"/>
    </row>
    <row r="293" spans="1:22" ht="12.75" customHeight="1">
      <c r="A293" s="39"/>
      <c r="B293" s="39"/>
      <c r="C293" s="39"/>
      <c r="D293" s="39"/>
      <c r="E293" s="39"/>
      <c r="F293" s="41"/>
      <c r="G293" s="41"/>
      <c r="H293" s="82"/>
      <c r="I293" s="82"/>
      <c r="J293" s="82"/>
      <c r="K293" s="82"/>
      <c r="L293" s="82"/>
      <c r="M293" s="82"/>
      <c r="N293" s="40"/>
      <c r="O293" s="39"/>
      <c r="P293" s="41"/>
      <c r="Q293" s="39"/>
      <c r="R293" s="40"/>
      <c r="S293" s="41"/>
      <c r="T293" s="39"/>
      <c r="U293" s="39"/>
      <c r="V293" s="39"/>
    </row>
    <row r="294" spans="1:22" ht="12.75" customHeight="1">
      <c r="A294" s="39"/>
      <c r="B294" s="39"/>
      <c r="C294" s="39"/>
      <c r="D294" s="39"/>
      <c r="E294" s="39"/>
      <c r="F294" s="41"/>
      <c r="G294" s="41"/>
      <c r="H294" s="82"/>
      <c r="I294" s="82"/>
      <c r="J294" s="82"/>
      <c r="K294" s="82"/>
      <c r="L294" s="82"/>
      <c r="M294" s="82"/>
      <c r="N294" s="40"/>
      <c r="O294" s="39"/>
      <c r="P294" s="41"/>
      <c r="Q294" s="39"/>
      <c r="R294" s="40"/>
      <c r="S294" s="41"/>
      <c r="T294" s="39"/>
      <c r="U294" s="39"/>
      <c r="V294" s="39"/>
    </row>
    <row r="295" spans="1:22" ht="12.75" customHeight="1">
      <c r="A295" s="39"/>
      <c r="B295" s="39"/>
      <c r="C295" s="39"/>
      <c r="D295" s="39"/>
      <c r="E295" s="39"/>
      <c r="F295" s="41"/>
      <c r="G295" s="41"/>
      <c r="H295" s="82"/>
      <c r="I295" s="82"/>
      <c r="J295" s="82"/>
      <c r="K295" s="82"/>
      <c r="L295" s="82"/>
      <c r="M295" s="82"/>
      <c r="N295" s="40"/>
      <c r="O295" s="39"/>
      <c r="P295" s="41"/>
      <c r="Q295" s="39"/>
      <c r="R295" s="40"/>
      <c r="S295" s="41"/>
      <c r="T295" s="39"/>
      <c r="U295" s="39"/>
      <c r="V295" s="39"/>
    </row>
    <row r="296" spans="1:22" ht="12.75" customHeight="1">
      <c r="A296" s="39"/>
      <c r="B296" s="39"/>
      <c r="C296" s="39"/>
      <c r="D296" s="39"/>
      <c r="E296" s="39"/>
      <c r="F296" s="41"/>
      <c r="G296" s="41"/>
      <c r="H296" s="82"/>
      <c r="I296" s="82"/>
      <c r="J296" s="82"/>
      <c r="K296" s="82"/>
      <c r="L296" s="82"/>
      <c r="M296" s="82"/>
      <c r="N296" s="40"/>
      <c r="O296" s="39"/>
      <c r="P296" s="41"/>
      <c r="Q296" s="39"/>
      <c r="R296" s="40"/>
      <c r="S296" s="41"/>
      <c r="T296" s="39"/>
      <c r="U296" s="39"/>
      <c r="V296" s="39"/>
    </row>
    <row r="297" spans="1:22" ht="12.75" customHeight="1">
      <c r="A297" s="39"/>
      <c r="B297" s="39"/>
      <c r="C297" s="39"/>
      <c r="D297" s="39"/>
      <c r="E297" s="39"/>
      <c r="F297" s="41"/>
      <c r="G297" s="41"/>
      <c r="H297" s="82"/>
      <c r="I297" s="82"/>
      <c r="J297" s="82"/>
      <c r="K297" s="82"/>
      <c r="L297" s="82"/>
      <c r="M297" s="82"/>
      <c r="N297" s="40"/>
      <c r="O297" s="39"/>
      <c r="P297" s="41"/>
      <c r="Q297" s="39"/>
      <c r="R297" s="40"/>
      <c r="S297" s="41"/>
      <c r="T297" s="39"/>
      <c r="U297" s="39"/>
      <c r="V297" s="39"/>
    </row>
    <row r="298" spans="1:22" ht="12.75" customHeight="1">
      <c r="A298" s="39"/>
      <c r="B298" s="39"/>
      <c r="C298" s="39"/>
      <c r="D298" s="39"/>
      <c r="E298" s="39"/>
      <c r="F298" s="41"/>
      <c r="G298" s="41"/>
      <c r="H298" s="82"/>
      <c r="I298" s="82"/>
      <c r="J298" s="82"/>
      <c r="K298" s="82"/>
      <c r="L298" s="82"/>
      <c r="M298" s="82"/>
      <c r="N298" s="40"/>
      <c r="O298" s="39"/>
      <c r="P298" s="41"/>
      <c r="Q298" s="39"/>
      <c r="R298" s="40"/>
      <c r="S298" s="41"/>
      <c r="T298" s="39"/>
      <c r="U298" s="39"/>
      <c r="V298" s="39"/>
    </row>
    <row r="299" spans="1:22" ht="12.75" customHeight="1">
      <c r="A299" s="39"/>
      <c r="B299" s="39"/>
      <c r="C299" s="39"/>
      <c r="D299" s="39"/>
      <c r="E299" s="39"/>
      <c r="F299" s="41"/>
      <c r="G299" s="41"/>
      <c r="H299" s="82"/>
      <c r="I299" s="82"/>
      <c r="J299" s="82"/>
      <c r="K299" s="82"/>
      <c r="L299" s="82"/>
      <c r="M299" s="82"/>
      <c r="N299" s="40"/>
      <c r="O299" s="39"/>
      <c r="P299" s="41"/>
      <c r="Q299" s="39"/>
      <c r="R299" s="40"/>
      <c r="S299" s="41"/>
      <c r="T299" s="39"/>
      <c r="U299" s="39"/>
      <c r="V299" s="39"/>
    </row>
    <row r="300" spans="1:22" ht="12.75" customHeight="1">
      <c r="A300" s="39"/>
      <c r="B300" s="39"/>
      <c r="C300" s="39"/>
      <c r="D300" s="39"/>
      <c r="E300" s="39"/>
      <c r="F300" s="41"/>
      <c r="G300" s="41"/>
      <c r="H300" s="82"/>
      <c r="I300" s="82"/>
      <c r="J300" s="82"/>
      <c r="K300" s="82"/>
      <c r="L300" s="82"/>
      <c r="M300" s="82"/>
      <c r="N300" s="40"/>
      <c r="O300" s="39"/>
      <c r="P300" s="41"/>
      <c r="Q300" s="39"/>
      <c r="R300" s="40"/>
      <c r="S300" s="41"/>
      <c r="T300" s="39"/>
      <c r="U300" s="39"/>
      <c r="V300" s="39"/>
    </row>
    <row r="301" spans="1:22" ht="12.75" customHeight="1">
      <c r="A301" s="39"/>
      <c r="B301" s="39"/>
      <c r="C301" s="39"/>
      <c r="D301" s="39"/>
      <c r="E301" s="39"/>
      <c r="F301" s="41"/>
      <c r="G301" s="41"/>
      <c r="H301" s="82"/>
      <c r="I301" s="82"/>
      <c r="J301" s="82"/>
      <c r="K301" s="82"/>
      <c r="L301" s="82"/>
      <c r="M301" s="82"/>
      <c r="N301" s="40"/>
      <c r="O301" s="39"/>
      <c r="P301" s="41"/>
      <c r="Q301" s="39"/>
      <c r="R301" s="40"/>
      <c r="S301" s="41"/>
      <c r="T301" s="39"/>
      <c r="U301" s="39"/>
      <c r="V301" s="39"/>
    </row>
    <row r="302" spans="1:22" ht="12.75" customHeight="1">
      <c r="A302" s="39"/>
      <c r="B302" s="39"/>
      <c r="C302" s="39"/>
      <c r="D302" s="39"/>
      <c r="E302" s="39"/>
      <c r="F302" s="41"/>
      <c r="G302" s="41"/>
      <c r="H302" s="82"/>
      <c r="I302" s="82"/>
      <c r="J302" s="82"/>
      <c r="K302" s="82"/>
      <c r="L302" s="82"/>
      <c r="M302" s="82"/>
      <c r="N302" s="40"/>
      <c r="O302" s="39"/>
      <c r="P302" s="41"/>
      <c r="Q302" s="39"/>
      <c r="R302" s="40"/>
      <c r="S302" s="41"/>
      <c r="T302" s="39"/>
      <c r="U302" s="39"/>
      <c r="V302" s="39"/>
    </row>
    <row r="303" spans="1:22" ht="12.75" customHeight="1">
      <c r="A303" s="39"/>
      <c r="B303" s="39"/>
      <c r="C303" s="39"/>
      <c r="D303" s="39"/>
      <c r="E303" s="39"/>
      <c r="F303" s="41"/>
      <c r="G303" s="41"/>
      <c r="H303" s="82"/>
      <c r="I303" s="82"/>
      <c r="J303" s="82"/>
      <c r="K303" s="82"/>
      <c r="L303" s="82"/>
      <c r="M303" s="82"/>
      <c r="N303" s="40"/>
      <c r="O303" s="39"/>
      <c r="P303" s="41"/>
      <c r="Q303" s="39"/>
      <c r="R303" s="40"/>
      <c r="S303" s="41"/>
      <c r="T303" s="39"/>
      <c r="U303" s="39"/>
      <c r="V303" s="39"/>
    </row>
    <row r="304" spans="1:22" ht="12.75" customHeight="1">
      <c r="A304" s="39"/>
      <c r="B304" s="39"/>
      <c r="C304" s="39"/>
      <c r="D304" s="39"/>
      <c r="E304" s="39"/>
      <c r="F304" s="41"/>
      <c r="G304" s="41"/>
      <c r="H304" s="82"/>
      <c r="I304" s="82"/>
      <c r="J304" s="82"/>
      <c r="K304" s="82"/>
      <c r="L304" s="82"/>
      <c r="M304" s="82"/>
      <c r="N304" s="40"/>
      <c r="O304" s="39"/>
      <c r="P304" s="41"/>
      <c r="Q304" s="39"/>
      <c r="R304" s="40"/>
      <c r="S304" s="41"/>
      <c r="T304" s="39"/>
      <c r="U304" s="39"/>
      <c r="V304" s="39"/>
    </row>
    <row r="305" spans="1:22" ht="12.75" customHeight="1">
      <c r="A305" s="39"/>
      <c r="B305" s="39"/>
      <c r="C305" s="39"/>
      <c r="D305" s="39"/>
      <c r="E305" s="39"/>
      <c r="F305" s="41"/>
      <c r="G305" s="41"/>
      <c r="H305" s="82"/>
      <c r="I305" s="82"/>
      <c r="J305" s="82"/>
      <c r="K305" s="82"/>
      <c r="L305" s="82"/>
      <c r="M305" s="82"/>
      <c r="N305" s="40"/>
      <c r="O305" s="39"/>
      <c r="P305" s="41"/>
      <c r="Q305" s="39"/>
      <c r="R305" s="40"/>
      <c r="S305" s="41"/>
      <c r="T305" s="39"/>
      <c r="U305" s="39"/>
      <c r="V305" s="39"/>
    </row>
    <row r="306" spans="1:22" ht="12.75" customHeight="1">
      <c r="A306" s="39"/>
      <c r="B306" s="39"/>
      <c r="C306" s="39"/>
      <c r="D306" s="39"/>
      <c r="E306" s="39"/>
      <c r="F306" s="41"/>
      <c r="G306" s="41"/>
      <c r="H306" s="82"/>
      <c r="I306" s="82"/>
      <c r="J306" s="82"/>
      <c r="K306" s="82"/>
      <c r="L306" s="82"/>
      <c r="M306" s="82"/>
      <c r="N306" s="40"/>
      <c r="O306" s="39"/>
      <c r="P306" s="41"/>
      <c r="Q306" s="39"/>
      <c r="R306" s="40"/>
      <c r="S306" s="41"/>
      <c r="T306" s="39"/>
      <c r="U306" s="39"/>
      <c r="V306" s="39"/>
    </row>
    <row r="307" spans="1:22" ht="12.75" customHeight="1">
      <c r="A307" s="39"/>
      <c r="B307" s="39"/>
      <c r="C307" s="39"/>
      <c r="D307" s="39"/>
      <c r="E307" s="39"/>
      <c r="F307" s="41"/>
      <c r="G307" s="41"/>
      <c r="H307" s="82"/>
      <c r="I307" s="82"/>
      <c r="J307" s="82"/>
      <c r="K307" s="82"/>
      <c r="L307" s="82"/>
      <c r="M307" s="82"/>
      <c r="N307" s="40"/>
      <c r="O307" s="39"/>
      <c r="P307" s="41"/>
      <c r="Q307" s="39"/>
      <c r="R307" s="40"/>
      <c r="S307" s="41"/>
      <c r="T307" s="39"/>
      <c r="U307" s="39"/>
      <c r="V307" s="39"/>
    </row>
    <row r="308" spans="1:22" ht="12.75" customHeight="1">
      <c r="A308" s="39"/>
      <c r="B308" s="39"/>
      <c r="C308" s="39"/>
      <c r="D308" s="39"/>
      <c r="E308" s="39"/>
      <c r="F308" s="41"/>
      <c r="G308" s="41"/>
      <c r="H308" s="82"/>
      <c r="I308" s="82"/>
      <c r="J308" s="82"/>
      <c r="K308" s="82"/>
      <c r="L308" s="82"/>
      <c r="M308" s="82"/>
      <c r="N308" s="40"/>
      <c r="O308" s="39"/>
      <c r="P308" s="41"/>
      <c r="Q308" s="39"/>
      <c r="R308" s="40"/>
      <c r="S308" s="41"/>
      <c r="T308" s="39"/>
      <c r="U308" s="39"/>
      <c r="V308" s="39"/>
    </row>
    <row r="309" spans="1:22" ht="12.75" customHeight="1">
      <c r="A309" s="39"/>
      <c r="B309" s="39"/>
      <c r="C309" s="39"/>
      <c r="D309" s="39"/>
      <c r="E309" s="39"/>
      <c r="F309" s="41"/>
      <c r="G309" s="41"/>
      <c r="H309" s="82"/>
      <c r="I309" s="82"/>
      <c r="J309" s="82"/>
      <c r="K309" s="82"/>
      <c r="L309" s="82"/>
      <c r="M309" s="82"/>
      <c r="N309" s="40"/>
      <c r="O309" s="39"/>
      <c r="P309" s="41"/>
      <c r="Q309" s="39"/>
      <c r="R309" s="40"/>
      <c r="S309" s="41"/>
      <c r="T309" s="39"/>
      <c r="U309" s="39"/>
      <c r="V309" s="39"/>
    </row>
    <row r="310" spans="1:22" ht="12.75" customHeight="1">
      <c r="A310" s="39"/>
      <c r="B310" s="39"/>
      <c r="C310" s="39"/>
      <c r="D310" s="39"/>
      <c r="E310" s="39"/>
      <c r="F310" s="41"/>
      <c r="G310" s="41"/>
      <c r="H310" s="82"/>
      <c r="I310" s="82"/>
      <c r="J310" s="82"/>
      <c r="K310" s="82"/>
      <c r="L310" s="82"/>
      <c r="M310" s="82"/>
      <c r="N310" s="40"/>
      <c r="O310" s="39"/>
      <c r="P310" s="41"/>
      <c r="Q310" s="39"/>
      <c r="R310" s="40"/>
      <c r="S310" s="41"/>
      <c r="T310" s="39"/>
      <c r="U310" s="39"/>
      <c r="V310" s="39"/>
    </row>
    <row r="311" spans="1:22" ht="12.75" customHeight="1">
      <c r="A311" s="39"/>
      <c r="B311" s="39"/>
      <c r="C311" s="39"/>
      <c r="D311" s="39"/>
      <c r="E311" s="39"/>
      <c r="F311" s="41"/>
      <c r="G311" s="41"/>
      <c r="H311" s="82"/>
      <c r="I311" s="82"/>
      <c r="J311" s="82"/>
      <c r="K311" s="82"/>
      <c r="L311" s="82"/>
      <c r="M311" s="82"/>
      <c r="N311" s="40"/>
      <c r="O311" s="39"/>
      <c r="P311" s="41"/>
      <c r="Q311" s="39"/>
      <c r="R311" s="40"/>
      <c r="S311" s="41"/>
      <c r="T311" s="39"/>
      <c r="U311" s="39"/>
      <c r="V311" s="39"/>
    </row>
    <row r="312" spans="1:22" ht="12.75" customHeight="1">
      <c r="A312" s="39"/>
      <c r="B312" s="39"/>
      <c r="C312" s="39"/>
      <c r="D312" s="39"/>
      <c r="E312" s="39"/>
      <c r="F312" s="41"/>
      <c r="G312" s="41"/>
      <c r="H312" s="82"/>
      <c r="I312" s="82"/>
      <c r="J312" s="82"/>
      <c r="K312" s="82"/>
      <c r="L312" s="82"/>
      <c r="M312" s="82"/>
      <c r="N312" s="40"/>
      <c r="O312" s="39"/>
      <c r="P312" s="41"/>
      <c r="Q312" s="39"/>
      <c r="R312" s="40"/>
      <c r="S312" s="41"/>
      <c r="T312" s="39"/>
      <c r="U312" s="39"/>
      <c r="V312" s="39"/>
    </row>
    <row r="313" spans="1:22" ht="12.75" customHeight="1">
      <c r="A313" s="39"/>
      <c r="B313" s="39"/>
      <c r="C313" s="39"/>
      <c r="D313" s="39"/>
      <c r="E313" s="39"/>
      <c r="F313" s="41"/>
      <c r="G313" s="41"/>
      <c r="H313" s="82"/>
      <c r="I313" s="82"/>
      <c r="J313" s="82"/>
      <c r="K313" s="82"/>
      <c r="L313" s="82"/>
      <c r="M313" s="82"/>
      <c r="N313" s="40"/>
      <c r="O313" s="39"/>
      <c r="P313" s="41"/>
      <c r="Q313" s="39"/>
      <c r="R313" s="40"/>
      <c r="S313" s="41"/>
      <c r="T313" s="39"/>
      <c r="U313" s="39"/>
      <c r="V313" s="39"/>
    </row>
    <row r="314" spans="1:22" ht="12.75" customHeight="1">
      <c r="A314" s="39"/>
      <c r="B314" s="39"/>
      <c r="C314" s="39"/>
      <c r="D314" s="39"/>
      <c r="E314" s="39"/>
      <c r="F314" s="41"/>
      <c r="G314" s="41"/>
      <c r="H314" s="82"/>
      <c r="I314" s="82"/>
      <c r="J314" s="82"/>
      <c r="K314" s="82"/>
      <c r="L314" s="82"/>
      <c r="M314" s="82"/>
      <c r="N314" s="40"/>
      <c r="O314" s="39"/>
      <c r="P314" s="41"/>
      <c r="Q314" s="39"/>
      <c r="R314" s="40"/>
      <c r="S314" s="41"/>
      <c r="T314" s="39"/>
      <c r="U314" s="39"/>
      <c r="V314" s="39"/>
    </row>
    <row r="315" spans="1:22" ht="12.75" customHeight="1">
      <c r="A315" s="39"/>
      <c r="B315" s="39"/>
      <c r="C315" s="39"/>
      <c r="D315" s="39"/>
      <c r="E315" s="39"/>
      <c r="F315" s="41"/>
      <c r="G315" s="41"/>
      <c r="H315" s="82"/>
      <c r="I315" s="82"/>
      <c r="J315" s="82"/>
      <c r="K315" s="82"/>
      <c r="L315" s="82"/>
      <c r="M315" s="82"/>
      <c r="N315" s="40"/>
      <c r="O315" s="39"/>
      <c r="P315" s="41"/>
      <c r="Q315" s="39"/>
      <c r="R315" s="40"/>
      <c r="S315" s="41"/>
      <c r="T315" s="39"/>
      <c r="U315" s="39"/>
      <c r="V315" s="39"/>
    </row>
    <row r="316" spans="1:22" ht="12.75" customHeight="1">
      <c r="A316" s="39"/>
      <c r="B316" s="39"/>
      <c r="C316" s="39"/>
      <c r="D316" s="39"/>
      <c r="E316" s="39"/>
      <c r="F316" s="41"/>
      <c r="G316" s="41"/>
      <c r="H316" s="82"/>
      <c r="I316" s="82"/>
      <c r="J316" s="82"/>
      <c r="K316" s="82"/>
      <c r="L316" s="82"/>
      <c r="M316" s="82"/>
      <c r="N316" s="40"/>
      <c r="O316" s="39"/>
      <c r="P316" s="41"/>
      <c r="Q316" s="39"/>
      <c r="R316" s="40"/>
      <c r="S316" s="41"/>
      <c r="T316" s="39"/>
      <c r="U316" s="39"/>
      <c r="V316" s="39"/>
    </row>
    <row r="317" spans="1:22" ht="12.75" customHeight="1">
      <c r="A317" s="39"/>
      <c r="B317" s="39"/>
      <c r="C317" s="39"/>
      <c r="D317" s="39"/>
      <c r="E317" s="39"/>
      <c r="F317" s="41"/>
      <c r="G317" s="41"/>
      <c r="H317" s="82"/>
      <c r="I317" s="82"/>
      <c r="J317" s="82"/>
      <c r="K317" s="82"/>
      <c r="L317" s="82"/>
      <c r="M317" s="82"/>
      <c r="N317" s="40"/>
      <c r="O317" s="39"/>
      <c r="P317" s="41"/>
      <c r="Q317" s="39"/>
      <c r="R317" s="40"/>
      <c r="S317" s="41"/>
      <c r="T317" s="39"/>
      <c r="U317" s="39"/>
      <c r="V317" s="39"/>
    </row>
    <row r="318" spans="1:22" ht="12.75" customHeight="1">
      <c r="A318" s="39"/>
      <c r="B318" s="39"/>
      <c r="C318" s="39"/>
      <c r="D318" s="39"/>
      <c r="E318" s="39"/>
      <c r="F318" s="41"/>
      <c r="G318" s="41"/>
      <c r="H318" s="82"/>
      <c r="I318" s="82"/>
      <c r="J318" s="82"/>
      <c r="K318" s="82"/>
      <c r="L318" s="82"/>
      <c r="M318" s="82"/>
      <c r="N318" s="40"/>
      <c r="O318" s="39"/>
      <c r="P318" s="41"/>
      <c r="Q318" s="39"/>
      <c r="R318" s="40"/>
      <c r="S318" s="41"/>
      <c r="T318" s="39"/>
      <c r="U318" s="39"/>
      <c r="V318" s="39"/>
    </row>
    <row r="319" spans="1:22" ht="12.75" customHeight="1">
      <c r="A319" s="39"/>
      <c r="B319" s="39"/>
      <c r="C319" s="39"/>
      <c r="D319" s="39"/>
      <c r="E319" s="39"/>
      <c r="F319" s="41"/>
      <c r="G319" s="41"/>
      <c r="H319" s="82"/>
      <c r="I319" s="82"/>
      <c r="J319" s="82"/>
      <c r="K319" s="82"/>
      <c r="L319" s="82"/>
      <c r="M319" s="82"/>
      <c r="N319" s="40"/>
      <c r="O319" s="39"/>
      <c r="P319" s="41"/>
      <c r="Q319" s="39"/>
      <c r="R319" s="40"/>
      <c r="S319" s="41"/>
      <c r="T319" s="39"/>
      <c r="U319" s="39"/>
      <c r="V319" s="39"/>
    </row>
    <row r="320" spans="1:22" ht="12.75" customHeight="1">
      <c r="A320" s="39"/>
      <c r="B320" s="39"/>
      <c r="C320" s="39"/>
      <c r="D320" s="39"/>
      <c r="E320" s="39"/>
      <c r="F320" s="41"/>
      <c r="G320" s="41"/>
      <c r="H320" s="82"/>
      <c r="I320" s="82"/>
      <c r="J320" s="82"/>
      <c r="K320" s="82"/>
      <c r="L320" s="82"/>
      <c r="M320" s="82"/>
      <c r="N320" s="40"/>
      <c r="O320" s="39"/>
      <c r="P320" s="41"/>
      <c r="Q320" s="39"/>
      <c r="R320" s="40"/>
      <c r="S320" s="41"/>
      <c r="T320" s="39"/>
      <c r="U320" s="39"/>
      <c r="V320" s="39"/>
    </row>
    <row r="321" spans="1:22" ht="12.75" customHeight="1">
      <c r="A321" s="39"/>
      <c r="B321" s="39"/>
      <c r="C321" s="39"/>
      <c r="D321" s="39"/>
      <c r="E321" s="39"/>
      <c r="F321" s="41"/>
      <c r="G321" s="41"/>
      <c r="H321" s="82"/>
      <c r="I321" s="82"/>
      <c r="J321" s="82"/>
      <c r="K321" s="82"/>
      <c r="L321" s="82"/>
      <c r="M321" s="82"/>
      <c r="N321" s="40"/>
      <c r="O321" s="39"/>
      <c r="P321" s="41"/>
      <c r="Q321" s="39"/>
      <c r="R321" s="40"/>
      <c r="S321" s="41"/>
      <c r="T321" s="39"/>
      <c r="U321" s="39"/>
      <c r="V321" s="39"/>
    </row>
    <row r="322" spans="1:22" ht="12.75" customHeight="1">
      <c r="A322" s="39"/>
      <c r="B322" s="39"/>
      <c r="C322" s="39"/>
      <c r="D322" s="39"/>
      <c r="E322" s="39"/>
      <c r="F322" s="41"/>
      <c r="G322" s="41"/>
      <c r="H322" s="82"/>
      <c r="I322" s="82"/>
      <c r="J322" s="82"/>
      <c r="K322" s="82"/>
      <c r="L322" s="82"/>
      <c r="M322" s="82"/>
      <c r="N322" s="40"/>
      <c r="O322" s="39"/>
      <c r="P322" s="41"/>
      <c r="Q322" s="39"/>
      <c r="R322" s="40"/>
      <c r="S322" s="41"/>
      <c r="T322" s="39"/>
      <c r="U322" s="39"/>
      <c r="V322" s="39"/>
    </row>
    <row r="323" spans="1:22" ht="12.75" customHeight="1">
      <c r="A323" s="39"/>
      <c r="B323" s="39"/>
      <c r="C323" s="39"/>
      <c r="D323" s="39"/>
      <c r="E323" s="39"/>
      <c r="F323" s="41"/>
      <c r="G323" s="41"/>
      <c r="H323" s="82"/>
      <c r="I323" s="82"/>
      <c r="J323" s="82"/>
      <c r="K323" s="82"/>
      <c r="L323" s="82"/>
      <c r="M323" s="82"/>
      <c r="N323" s="40"/>
      <c r="O323" s="39"/>
      <c r="P323" s="41"/>
      <c r="Q323" s="39"/>
      <c r="R323" s="40"/>
      <c r="S323" s="41"/>
      <c r="T323" s="39"/>
      <c r="U323" s="39"/>
      <c r="V323" s="39"/>
    </row>
    <row r="324" spans="1:22" ht="12.75" customHeight="1">
      <c r="A324" s="39"/>
      <c r="B324" s="39"/>
      <c r="C324" s="39"/>
      <c r="D324" s="39"/>
      <c r="E324" s="39"/>
      <c r="F324" s="41"/>
      <c r="G324" s="41"/>
      <c r="H324" s="82"/>
      <c r="I324" s="82"/>
      <c r="J324" s="82"/>
      <c r="K324" s="82"/>
      <c r="L324" s="82"/>
      <c r="M324" s="82"/>
      <c r="N324" s="40"/>
      <c r="O324" s="39"/>
      <c r="P324" s="41"/>
      <c r="Q324" s="39"/>
      <c r="R324" s="40"/>
      <c r="S324" s="41"/>
      <c r="T324" s="39"/>
      <c r="U324" s="39"/>
      <c r="V324" s="39"/>
    </row>
    <row r="325" spans="1:22" ht="12.75" customHeight="1">
      <c r="A325" s="39"/>
      <c r="B325" s="39"/>
      <c r="C325" s="39"/>
      <c r="D325" s="39"/>
      <c r="E325" s="39"/>
      <c r="F325" s="41"/>
      <c r="G325" s="41"/>
      <c r="H325" s="82"/>
      <c r="I325" s="82"/>
      <c r="J325" s="82"/>
      <c r="K325" s="82"/>
      <c r="L325" s="82"/>
      <c r="M325" s="82"/>
      <c r="N325" s="40"/>
      <c r="O325" s="39"/>
      <c r="P325" s="41"/>
      <c r="Q325" s="39"/>
      <c r="R325" s="40"/>
      <c r="S325" s="41"/>
      <c r="T325" s="39"/>
      <c r="U325" s="39"/>
      <c r="V325" s="39"/>
    </row>
    <row r="326" spans="1:22" ht="12.75" customHeight="1">
      <c r="A326" s="39"/>
      <c r="B326" s="39"/>
      <c r="C326" s="39"/>
      <c r="D326" s="39"/>
      <c r="E326" s="39"/>
      <c r="F326" s="41"/>
      <c r="G326" s="41"/>
      <c r="H326" s="82"/>
      <c r="I326" s="82"/>
      <c r="J326" s="82"/>
      <c r="K326" s="82"/>
      <c r="L326" s="82"/>
      <c r="M326" s="82"/>
      <c r="N326" s="40"/>
      <c r="O326" s="39"/>
      <c r="P326" s="41"/>
      <c r="Q326" s="39"/>
      <c r="R326" s="40"/>
      <c r="S326" s="41"/>
      <c r="T326" s="39"/>
      <c r="U326" s="39"/>
      <c r="V326" s="39"/>
    </row>
    <row r="327" spans="1:22" ht="12.75" customHeight="1">
      <c r="A327" s="39"/>
      <c r="B327" s="39"/>
      <c r="C327" s="39"/>
      <c r="D327" s="39"/>
      <c r="E327" s="39"/>
      <c r="F327" s="41"/>
      <c r="G327" s="41"/>
      <c r="H327" s="82"/>
      <c r="I327" s="82"/>
      <c r="J327" s="82"/>
      <c r="K327" s="82"/>
      <c r="L327" s="82"/>
      <c r="M327" s="82"/>
      <c r="N327" s="40"/>
      <c r="O327" s="39"/>
      <c r="P327" s="41"/>
      <c r="Q327" s="39"/>
      <c r="R327" s="40"/>
      <c r="S327" s="41"/>
      <c r="T327" s="39"/>
      <c r="U327" s="39"/>
      <c r="V327" s="39"/>
    </row>
    <row r="328" spans="1:22" ht="12.75" customHeight="1">
      <c r="A328" s="39"/>
      <c r="B328" s="39"/>
      <c r="C328" s="39"/>
      <c r="D328" s="39"/>
      <c r="E328" s="39"/>
      <c r="F328" s="41"/>
      <c r="G328" s="41"/>
      <c r="H328" s="82"/>
      <c r="I328" s="82"/>
      <c r="J328" s="82"/>
      <c r="K328" s="82"/>
      <c r="L328" s="82"/>
      <c r="M328" s="82"/>
      <c r="N328" s="40"/>
      <c r="O328" s="39"/>
      <c r="P328" s="41"/>
      <c r="Q328" s="39"/>
      <c r="R328" s="40"/>
      <c r="S328" s="41"/>
      <c r="T328" s="39"/>
      <c r="U328" s="39"/>
      <c r="V328" s="39"/>
    </row>
    <row r="329" spans="1:22" ht="12.75" customHeight="1">
      <c r="A329" s="39"/>
      <c r="B329" s="39"/>
      <c r="C329" s="39"/>
      <c r="D329" s="39"/>
      <c r="E329" s="39"/>
      <c r="F329" s="41"/>
      <c r="G329" s="41"/>
      <c r="H329" s="82"/>
      <c r="I329" s="82"/>
      <c r="J329" s="82"/>
      <c r="K329" s="82"/>
      <c r="L329" s="82"/>
      <c r="M329" s="82"/>
      <c r="N329" s="40"/>
      <c r="O329" s="39"/>
      <c r="P329" s="41"/>
      <c r="Q329" s="39"/>
      <c r="R329" s="40"/>
      <c r="S329" s="41"/>
      <c r="T329" s="39"/>
      <c r="U329" s="39"/>
      <c r="V329" s="39"/>
    </row>
    <row r="330" spans="1:22" ht="12.75" customHeight="1">
      <c r="A330" s="39"/>
      <c r="B330" s="39"/>
      <c r="C330" s="39"/>
      <c r="D330" s="39"/>
      <c r="E330" s="39"/>
      <c r="F330" s="41"/>
      <c r="G330" s="41"/>
      <c r="H330" s="82"/>
      <c r="I330" s="82"/>
      <c r="J330" s="82"/>
      <c r="K330" s="82"/>
      <c r="L330" s="82"/>
      <c r="M330" s="82"/>
      <c r="N330" s="40"/>
      <c r="O330" s="39"/>
      <c r="P330" s="41"/>
      <c r="Q330" s="39"/>
      <c r="R330" s="40"/>
      <c r="S330" s="41"/>
      <c r="T330" s="39"/>
      <c r="U330" s="39"/>
      <c r="V330" s="39"/>
    </row>
    <row r="331" spans="1:22" ht="12.75" customHeight="1">
      <c r="A331" s="39"/>
      <c r="B331" s="39"/>
      <c r="C331" s="39"/>
      <c r="D331" s="39"/>
      <c r="E331" s="39"/>
      <c r="F331" s="41"/>
      <c r="G331" s="41"/>
      <c r="H331" s="82"/>
      <c r="I331" s="82"/>
      <c r="J331" s="82"/>
      <c r="K331" s="82"/>
      <c r="L331" s="82"/>
      <c r="M331" s="82"/>
      <c r="N331" s="40"/>
      <c r="O331" s="39"/>
      <c r="P331" s="41"/>
      <c r="Q331" s="39"/>
      <c r="R331" s="40"/>
      <c r="S331" s="41"/>
      <c r="T331" s="39"/>
      <c r="U331" s="39"/>
      <c r="V331" s="39"/>
    </row>
    <row r="332" spans="1:22" ht="12.75" customHeight="1">
      <c r="A332" s="39"/>
      <c r="B332" s="39"/>
      <c r="C332" s="39"/>
      <c r="D332" s="39"/>
      <c r="E332" s="39"/>
      <c r="F332" s="41"/>
      <c r="G332" s="41"/>
      <c r="H332" s="82"/>
      <c r="I332" s="82"/>
      <c r="J332" s="82"/>
      <c r="K332" s="82"/>
      <c r="L332" s="82"/>
      <c r="M332" s="82"/>
      <c r="N332" s="40"/>
      <c r="O332" s="39"/>
      <c r="P332" s="41"/>
      <c r="Q332" s="39"/>
      <c r="R332" s="40"/>
      <c r="S332" s="41"/>
      <c r="T332" s="39"/>
      <c r="U332" s="39"/>
      <c r="V332" s="39"/>
    </row>
    <row r="333" spans="1:22" ht="12.75" customHeight="1">
      <c r="A333" s="39"/>
      <c r="B333" s="39"/>
      <c r="C333" s="39"/>
      <c r="D333" s="39"/>
      <c r="E333" s="39"/>
      <c r="F333" s="41"/>
      <c r="G333" s="41"/>
      <c r="H333" s="82"/>
      <c r="I333" s="82"/>
      <c r="J333" s="82"/>
      <c r="K333" s="82"/>
      <c r="L333" s="82"/>
      <c r="M333" s="82"/>
      <c r="N333" s="40"/>
      <c r="O333" s="39"/>
      <c r="P333" s="41"/>
      <c r="Q333" s="39"/>
      <c r="R333" s="40"/>
      <c r="S333" s="41"/>
      <c r="T333" s="39"/>
      <c r="U333" s="39"/>
      <c r="V333" s="39"/>
    </row>
    <row r="334" spans="1:22" ht="12.75" customHeight="1">
      <c r="A334" s="39"/>
      <c r="B334" s="39"/>
      <c r="C334" s="39"/>
      <c r="D334" s="39"/>
      <c r="E334" s="39"/>
      <c r="F334" s="41"/>
      <c r="G334" s="41"/>
      <c r="H334" s="82"/>
      <c r="I334" s="82"/>
      <c r="J334" s="82"/>
      <c r="K334" s="82"/>
      <c r="L334" s="82"/>
      <c r="M334" s="82"/>
      <c r="N334" s="40"/>
      <c r="O334" s="39"/>
      <c r="P334" s="41"/>
      <c r="Q334" s="39"/>
      <c r="R334" s="40"/>
      <c r="S334" s="41"/>
      <c r="T334" s="39"/>
      <c r="U334" s="39"/>
      <c r="V334" s="39"/>
    </row>
    <row r="335" spans="1:22" ht="12.75" customHeight="1">
      <c r="A335" s="39"/>
      <c r="B335" s="39"/>
      <c r="C335" s="39"/>
      <c r="D335" s="39"/>
      <c r="E335" s="39"/>
      <c r="F335" s="41"/>
      <c r="G335" s="41"/>
      <c r="H335" s="82"/>
      <c r="I335" s="82"/>
      <c r="J335" s="82"/>
      <c r="K335" s="82"/>
      <c r="L335" s="82"/>
      <c r="M335" s="82"/>
      <c r="N335" s="40"/>
      <c r="O335" s="39"/>
      <c r="P335" s="41"/>
      <c r="Q335" s="39"/>
      <c r="R335" s="40"/>
      <c r="S335" s="41"/>
      <c r="T335" s="39"/>
      <c r="U335" s="39"/>
      <c r="V335" s="39"/>
    </row>
    <row r="336" spans="1:22" ht="12.75" customHeight="1">
      <c r="A336" s="39"/>
      <c r="B336" s="39"/>
      <c r="C336" s="39"/>
      <c r="D336" s="39"/>
      <c r="E336" s="39"/>
      <c r="F336" s="41"/>
      <c r="G336" s="41"/>
      <c r="H336" s="82"/>
      <c r="I336" s="82"/>
      <c r="J336" s="82"/>
      <c r="K336" s="82"/>
      <c r="L336" s="82"/>
      <c r="M336" s="82"/>
      <c r="N336" s="40"/>
      <c r="O336" s="39"/>
      <c r="P336" s="41"/>
      <c r="Q336" s="39"/>
      <c r="R336" s="40"/>
      <c r="S336" s="41"/>
      <c r="T336" s="39"/>
      <c r="U336" s="39"/>
      <c r="V336" s="39"/>
    </row>
    <row r="337" spans="1:22" ht="12.75" customHeight="1">
      <c r="A337" s="39"/>
      <c r="B337" s="39"/>
      <c r="C337" s="39"/>
      <c r="D337" s="39"/>
      <c r="E337" s="39"/>
      <c r="F337" s="41"/>
      <c r="G337" s="41"/>
      <c r="H337" s="82"/>
      <c r="I337" s="82"/>
      <c r="J337" s="82"/>
      <c r="K337" s="82"/>
      <c r="L337" s="82"/>
      <c r="M337" s="82"/>
      <c r="N337" s="40"/>
      <c r="O337" s="39"/>
      <c r="P337" s="41"/>
      <c r="Q337" s="39"/>
      <c r="R337" s="40"/>
      <c r="S337" s="41"/>
      <c r="T337" s="39"/>
      <c r="U337" s="39"/>
      <c r="V337" s="39"/>
    </row>
    <row r="338" spans="1:22" ht="12.75" customHeight="1">
      <c r="A338" s="39"/>
      <c r="B338" s="39"/>
      <c r="C338" s="39"/>
      <c r="D338" s="39"/>
      <c r="E338" s="39"/>
      <c r="F338" s="41"/>
      <c r="G338" s="41"/>
      <c r="H338" s="82"/>
      <c r="I338" s="82"/>
      <c r="J338" s="82"/>
      <c r="K338" s="82"/>
      <c r="L338" s="82"/>
      <c r="M338" s="82"/>
      <c r="N338" s="40"/>
      <c r="O338" s="39"/>
      <c r="P338" s="41"/>
      <c r="Q338" s="39"/>
      <c r="R338" s="40"/>
      <c r="S338" s="41"/>
      <c r="T338" s="39"/>
      <c r="U338" s="39"/>
      <c r="V338" s="39"/>
    </row>
    <row r="339" spans="1:22" ht="12.75" customHeight="1">
      <c r="A339" s="39"/>
      <c r="B339" s="39"/>
      <c r="C339" s="39"/>
      <c r="D339" s="39"/>
      <c r="E339" s="39"/>
      <c r="F339" s="41"/>
      <c r="G339" s="41"/>
      <c r="H339" s="82"/>
      <c r="I339" s="82"/>
      <c r="J339" s="82"/>
      <c r="K339" s="82"/>
      <c r="L339" s="82"/>
      <c r="M339" s="82"/>
      <c r="N339" s="40"/>
      <c r="O339" s="39"/>
      <c r="P339" s="41"/>
      <c r="Q339" s="39"/>
      <c r="R339" s="40"/>
      <c r="S339" s="41"/>
      <c r="T339" s="39"/>
      <c r="U339" s="39"/>
      <c r="V339" s="39"/>
    </row>
    <row r="340" spans="1:22" ht="12.75" customHeight="1">
      <c r="A340" s="39"/>
      <c r="B340" s="39"/>
      <c r="C340" s="39"/>
      <c r="D340" s="39"/>
      <c r="E340" s="39"/>
      <c r="F340" s="41"/>
      <c r="G340" s="41"/>
      <c r="H340" s="82"/>
      <c r="I340" s="82"/>
      <c r="J340" s="82"/>
      <c r="K340" s="82"/>
      <c r="L340" s="82"/>
      <c r="M340" s="82"/>
      <c r="N340" s="40"/>
      <c r="O340" s="39"/>
      <c r="P340" s="41"/>
      <c r="Q340" s="39"/>
      <c r="R340" s="40"/>
      <c r="S340" s="41"/>
      <c r="T340" s="39"/>
      <c r="U340" s="39"/>
      <c r="V340" s="39"/>
    </row>
    <row r="341" spans="1:22" ht="12.75" customHeight="1">
      <c r="A341" s="39"/>
      <c r="B341" s="39"/>
      <c r="C341" s="39"/>
      <c r="D341" s="39"/>
      <c r="E341" s="39"/>
      <c r="F341" s="41"/>
      <c r="G341" s="41"/>
      <c r="H341" s="82"/>
      <c r="I341" s="82"/>
      <c r="J341" s="82"/>
      <c r="K341" s="82"/>
      <c r="L341" s="82"/>
      <c r="M341" s="82"/>
      <c r="N341" s="40"/>
      <c r="O341" s="39"/>
      <c r="P341" s="41"/>
      <c r="Q341" s="39"/>
      <c r="R341" s="40"/>
      <c r="S341" s="41"/>
      <c r="T341" s="39"/>
      <c r="U341" s="39"/>
      <c r="V341" s="39"/>
    </row>
    <row r="342" spans="1:22" ht="12.75" customHeight="1">
      <c r="A342" s="39"/>
      <c r="B342" s="39"/>
      <c r="C342" s="39"/>
      <c r="D342" s="39"/>
      <c r="E342" s="39"/>
      <c r="F342" s="41"/>
      <c r="G342" s="41"/>
      <c r="H342" s="82"/>
      <c r="I342" s="82"/>
      <c r="J342" s="82"/>
      <c r="K342" s="82"/>
      <c r="L342" s="82"/>
      <c r="M342" s="82"/>
      <c r="N342" s="40"/>
      <c r="O342" s="39"/>
      <c r="P342" s="41"/>
      <c r="Q342" s="39"/>
      <c r="R342" s="40"/>
      <c r="S342" s="41"/>
      <c r="T342" s="39"/>
      <c r="U342" s="39"/>
      <c r="V342" s="39"/>
    </row>
    <row r="343" spans="1:22" ht="12.75" customHeight="1">
      <c r="A343" s="39"/>
      <c r="B343" s="39"/>
      <c r="C343" s="39"/>
      <c r="D343" s="39"/>
      <c r="E343" s="39"/>
      <c r="F343" s="41"/>
      <c r="G343" s="41"/>
      <c r="H343" s="82"/>
      <c r="I343" s="82"/>
      <c r="J343" s="82"/>
      <c r="K343" s="82"/>
      <c r="L343" s="82"/>
      <c r="M343" s="82"/>
      <c r="N343" s="40"/>
      <c r="O343" s="39"/>
      <c r="P343" s="41"/>
      <c r="Q343" s="39"/>
      <c r="R343" s="40"/>
      <c r="S343" s="41"/>
      <c r="T343" s="39"/>
      <c r="U343" s="39"/>
      <c r="V343" s="39"/>
    </row>
    <row r="344" spans="1:22" ht="12.75" customHeight="1">
      <c r="A344" s="39"/>
      <c r="B344" s="39"/>
      <c r="C344" s="39"/>
      <c r="D344" s="39"/>
      <c r="E344" s="39"/>
      <c r="F344" s="41"/>
      <c r="G344" s="41"/>
      <c r="H344" s="82"/>
      <c r="I344" s="82"/>
      <c r="J344" s="82"/>
      <c r="K344" s="82"/>
      <c r="L344" s="82"/>
      <c r="M344" s="82"/>
      <c r="N344" s="40"/>
      <c r="O344" s="39"/>
      <c r="P344" s="41"/>
      <c r="Q344" s="39"/>
      <c r="R344" s="40"/>
      <c r="S344" s="41"/>
      <c r="T344" s="39"/>
      <c r="U344" s="39"/>
      <c r="V344" s="39"/>
    </row>
    <row r="345" spans="1:22" ht="12.75" customHeight="1">
      <c r="A345" s="39"/>
      <c r="B345" s="39"/>
      <c r="C345" s="39"/>
      <c r="D345" s="39"/>
      <c r="E345" s="39"/>
      <c r="F345" s="41"/>
      <c r="G345" s="41"/>
      <c r="H345" s="82"/>
      <c r="I345" s="82"/>
      <c r="J345" s="82"/>
      <c r="K345" s="82"/>
      <c r="L345" s="82"/>
      <c r="M345" s="82"/>
      <c r="N345" s="40"/>
      <c r="O345" s="39"/>
      <c r="P345" s="41"/>
      <c r="Q345" s="39"/>
      <c r="R345" s="40"/>
      <c r="S345" s="41"/>
      <c r="T345" s="39"/>
      <c r="U345" s="39"/>
      <c r="V345" s="39"/>
    </row>
    <row r="346" spans="1:22" ht="12.75" customHeight="1">
      <c r="A346" s="39"/>
      <c r="B346" s="39"/>
      <c r="C346" s="39"/>
      <c r="D346" s="39"/>
      <c r="E346" s="39"/>
      <c r="F346" s="41"/>
      <c r="G346" s="41"/>
      <c r="H346" s="82"/>
      <c r="I346" s="82"/>
      <c r="J346" s="82"/>
      <c r="K346" s="82"/>
      <c r="L346" s="82"/>
      <c r="M346" s="82"/>
      <c r="N346" s="40"/>
      <c r="O346" s="39"/>
      <c r="P346" s="41"/>
      <c r="Q346" s="39"/>
      <c r="R346" s="40"/>
      <c r="S346" s="41"/>
      <c r="T346" s="39"/>
      <c r="U346" s="39"/>
      <c r="V346" s="39"/>
    </row>
    <row r="347" spans="1:22" ht="12.75" customHeight="1">
      <c r="A347" s="39"/>
      <c r="B347" s="39"/>
      <c r="C347" s="39"/>
      <c r="D347" s="39"/>
      <c r="E347" s="39"/>
      <c r="F347" s="41"/>
      <c r="G347" s="41"/>
      <c r="H347" s="82"/>
      <c r="I347" s="82"/>
      <c r="J347" s="82"/>
      <c r="K347" s="82"/>
      <c r="L347" s="82"/>
      <c r="M347" s="82"/>
      <c r="N347" s="40"/>
      <c r="O347" s="39"/>
      <c r="P347" s="41"/>
      <c r="Q347" s="39"/>
      <c r="R347" s="40"/>
      <c r="S347" s="41"/>
      <c r="T347" s="39"/>
      <c r="U347" s="39"/>
      <c r="V347" s="39"/>
    </row>
    <row r="348" spans="1:22" ht="12.75" customHeight="1">
      <c r="A348" s="39"/>
      <c r="B348" s="39"/>
      <c r="C348" s="39"/>
      <c r="D348" s="39"/>
      <c r="E348" s="39"/>
      <c r="F348" s="41"/>
      <c r="G348" s="41"/>
      <c r="H348" s="82"/>
      <c r="I348" s="82"/>
      <c r="J348" s="82"/>
      <c r="K348" s="82"/>
      <c r="L348" s="82"/>
      <c r="M348" s="82"/>
      <c r="N348" s="40"/>
      <c r="O348" s="39"/>
      <c r="P348" s="41"/>
      <c r="Q348" s="39"/>
      <c r="R348" s="40"/>
      <c r="S348" s="41"/>
      <c r="T348" s="39"/>
      <c r="U348" s="39"/>
      <c r="V348" s="39"/>
    </row>
    <row r="349" spans="1:22" ht="12.75" customHeight="1">
      <c r="A349" s="39"/>
      <c r="B349" s="39"/>
      <c r="C349" s="39"/>
      <c r="D349" s="39"/>
      <c r="E349" s="39"/>
      <c r="F349" s="41"/>
      <c r="G349" s="41"/>
      <c r="H349" s="82"/>
      <c r="I349" s="82"/>
      <c r="J349" s="82"/>
      <c r="K349" s="82"/>
      <c r="L349" s="82"/>
      <c r="M349" s="82"/>
      <c r="N349" s="40"/>
      <c r="O349" s="39"/>
      <c r="P349" s="41"/>
      <c r="Q349" s="39"/>
      <c r="R349" s="40"/>
      <c r="S349" s="41"/>
      <c r="T349" s="39"/>
      <c r="U349" s="39"/>
      <c r="V349" s="39"/>
    </row>
    <row r="350" spans="1:22" ht="12.75" customHeight="1">
      <c r="A350" s="39"/>
      <c r="B350" s="39"/>
      <c r="C350" s="39"/>
      <c r="D350" s="39"/>
      <c r="E350" s="39"/>
      <c r="F350" s="41"/>
      <c r="G350" s="41"/>
      <c r="H350" s="82"/>
      <c r="I350" s="82"/>
      <c r="J350" s="82"/>
      <c r="K350" s="82"/>
      <c r="L350" s="82"/>
      <c r="M350" s="82"/>
      <c r="N350" s="40"/>
      <c r="O350" s="39"/>
      <c r="P350" s="41"/>
      <c r="Q350" s="39"/>
      <c r="R350" s="40"/>
      <c r="S350" s="41"/>
      <c r="T350" s="39"/>
      <c r="U350" s="39"/>
      <c r="V350" s="39"/>
    </row>
    <row r="351" spans="1:22" ht="12.75" customHeight="1">
      <c r="A351" s="39"/>
      <c r="B351" s="39"/>
      <c r="C351" s="39"/>
      <c r="D351" s="39"/>
      <c r="E351" s="39"/>
      <c r="F351" s="41"/>
      <c r="G351" s="41"/>
      <c r="H351" s="82"/>
      <c r="I351" s="82"/>
      <c r="J351" s="82"/>
      <c r="K351" s="82"/>
      <c r="L351" s="82"/>
      <c r="M351" s="82"/>
      <c r="N351" s="40"/>
      <c r="O351" s="39"/>
      <c r="P351" s="41"/>
      <c r="Q351" s="39"/>
      <c r="R351" s="40"/>
      <c r="S351" s="41"/>
      <c r="T351" s="39"/>
      <c r="U351" s="39"/>
      <c r="V351" s="39"/>
    </row>
    <row r="352" spans="1:22" ht="12.75" customHeight="1">
      <c r="A352" s="39"/>
      <c r="B352" s="39"/>
      <c r="C352" s="39"/>
      <c r="D352" s="39"/>
      <c r="E352" s="39"/>
      <c r="F352" s="41"/>
      <c r="G352" s="41"/>
      <c r="H352" s="82"/>
      <c r="I352" s="82"/>
      <c r="J352" s="82"/>
      <c r="K352" s="82"/>
      <c r="L352" s="82"/>
      <c r="M352" s="82"/>
      <c r="N352" s="40"/>
      <c r="O352" s="39"/>
      <c r="P352" s="41"/>
      <c r="Q352" s="39"/>
      <c r="R352" s="40"/>
      <c r="S352" s="41"/>
      <c r="T352" s="39"/>
      <c r="U352" s="39"/>
      <c r="V352" s="39"/>
    </row>
    <row r="353" spans="1:22" ht="12.75" customHeight="1">
      <c r="A353" s="39"/>
      <c r="B353" s="39"/>
      <c r="C353" s="39"/>
      <c r="D353" s="39"/>
      <c r="E353" s="39"/>
      <c r="F353" s="41"/>
      <c r="G353" s="41"/>
      <c r="H353" s="82"/>
      <c r="I353" s="82"/>
      <c r="J353" s="82"/>
      <c r="K353" s="82"/>
      <c r="L353" s="82"/>
      <c r="M353" s="82"/>
      <c r="N353" s="40"/>
      <c r="O353" s="39"/>
      <c r="P353" s="41"/>
      <c r="Q353" s="39"/>
      <c r="R353" s="40"/>
      <c r="S353" s="41"/>
      <c r="T353" s="39"/>
      <c r="U353" s="39"/>
      <c r="V353" s="39"/>
    </row>
    <row r="354" spans="1:22" ht="12.75" customHeight="1">
      <c r="A354" s="39"/>
      <c r="B354" s="39"/>
      <c r="C354" s="39"/>
      <c r="D354" s="39"/>
      <c r="E354" s="39"/>
      <c r="F354" s="41"/>
      <c r="G354" s="41"/>
      <c r="H354" s="82"/>
      <c r="I354" s="82"/>
      <c r="J354" s="82"/>
      <c r="K354" s="82"/>
      <c r="L354" s="82"/>
      <c r="M354" s="82"/>
      <c r="N354" s="40"/>
      <c r="O354" s="39"/>
      <c r="P354" s="41"/>
      <c r="Q354" s="39"/>
      <c r="R354" s="40"/>
      <c r="S354" s="41"/>
      <c r="T354" s="39"/>
      <c r="U354" s="39"/>
      <c r="V354" s="39"/>
    </row>
    <row r="355" spans="1:22" ht="12.75" customHeight="1">
      <c r="A355" s="39"/>
      <c r="B355" s="39"/>
      <c r="C355" s="39"/>
      <c r="D355" s="39"/>
      <c r="E355" s="39"/>
      <c r="F355" s="41"/>
      <c r="G355" s="41"/>
      <c r="H355" s="82"/>
      <c r="I355" s="82"/>
      <c r="J355" s="82"/>
      <c r="K355" s="82"/>
      <c r="L355" s="82"/>
      <c r="M355" s="82"/>
      <c r="N355" s="40"/>
      <c r="O355" s="39"/>
      <c r="P355" s="41"/>
      <c r="Q355" s="39"/>
      <c r="R355" s="40"/>
      <c r="S355" s="41"/>
      <c r="T355" s="39"/>
      <c r="U355" s="39"/>
      <c r="V355" s="39"/>
    </row>
    <row r="356" spans="1:22" ht="12.75" customHeight="1">
      <c r="A356" s="39"/>
      <c r="B356" s="39"/>
      <c r="C356" s="39"/>
      <c r="D356" s="39"/>
      <c r="E356" s="39"/>
      <c r="F356" s="41"/>
      <c r="G356" s="41"/>
      <c r="H356" s="82"/>
      <c r="I356" s="82"/>
      <c r="J356" s="82"/>
      <c r="K356" s="82"/>
      <c r="L356" s="82"/>
      <c r="M356" s="82"/>
      <c r="N356" s="40"/>
      <c r="O356" s="39"/>
      <c r="P356" s="41"/>
      <c r="Q356" s="39"/>
      <c r="R356" s="40"/>
      <c r="S356" s="41"/>
      <c r="T356" s="39"/>
      <c r="U356" s="39"/>
      <c r="V356" s="39"/>
    </row>
    <row r="357" spans="1:22" ht="12.75" customHeight="1">
      <c r="A357" s="39"/>
      <c r="B357" s="39"/>
      <c r="C357" s="39"/>
      <c r="D357" s="39"/>
      <c r="E357" s="39"/>
      <c r="F357" s="41"/>
      <c r="G357" s="41"/>
      <c r="H357" s="82"/>
      <c r="I357" s="82"/>
      <c r="J357" s="82"/>
      <c r="K357" s="82"/>
      <c r="L357" s="82"/>
      <c r="M357" s="82"/>
      <c r="N357" s="40"/>
      <c r="O357" s="39"/>
      <c r="P357" s="41"/>
      <c r="Q357" s="39"/>
      <c r="R357" s="40"/>
      <c r="S357" s="41"/>
      <c r="T357" s="39"/>
      <c r="U357" s="39"/>
      <c r="V357" s="39"/>
    </row>
    <row r="358" spans="1:22" ht="12.75" customHeight="1">
      <c r="A358" s="39"/>
      <c r="B358" s="39"/>
      <c r="C358" s="39"/>
      <c r="D358" s="39"/>
      <c r="E358" s="39"/>
      <c r="F358" s="41"/>
      <c r="G358" s="41"/>
      <c r="H358" s="82"/>
      <c r="I358" s="82"/>
      <c r="J358" s="82"/>
      <c r="K358" s="82"/>
      <c r="L358" s="82"/>
      <c r="M358" s="82"/>
      <c r="N358" s="40"/>
      <c r="O358" s="39"/>
      <c r="P358" s="41"/>
      <c r="Q358" s="39"/>
      <c r="R358" s="40"/>
      <c r="S358" s="41"/>
      <c r="T358" s="39"/>
      <c r="U358" s="39"/>
      <c r="V358" s="39"/>
    </row>
    <row r="359" spans="1:22" ht="12.75" customHeight="1">
      <c r="A359" s="39"/>
      <c r="B359" s="39"/>
      <c r="C359" s="39"/>
      <c r="D359" s="39"/>
      <c r="E359" s="39"/>
      <c r="F359" s="41"/>
      <c r="G359" s="41"/>
      <c r="H359" s="82"/>
      <c r="I359" s="82"/>
      <c r="J359" s="82"/>
      <c r="K359" s="82"/>
      <c r="L359" s="82"/>
      <c r="M359" s="82"/>
      <c r="N359" s="40"/>
      <c r="O359" s="39"/>
      <c r="P359" s="41"/>
      <c r="Q359" s="39"/>
      <c r="R359" s="40"/>
      <c r="S359" s="41"/>
      <c r="T359" s="39"/>
      <c r="U359" s="39"/>
      <c r="V359" s="39"/>
    </row>
    <row r="360" spans="1:22" ht="12.75" customHeight="1">
      <c r="A360" s="39"/>
      <c r="B360" s="39"/>
      <c r="C360" s="39"/>
      <c r="D360" s="39"/>
      <c r="E360" s="39"/>
      <c r="F360" s="41"/>
      <c r="G360" s="41"/>
      <c r="H360" s="82"/>
      <c r="I360" s="82"/>
      <c r="J360" s="82"/>
      <c r="K360" s="82"/>
      <c r="L360" s="82"/>
      <c r="M360" s="82"/>
      <c r="N360" s="40"/>
      <c r="O360" s="39"/>
      <c r="P360" s="41"/>
      <c r="Q360" s="39"/>
      <c r="R360" s="40"/>
      <c r="S360" s="41"/>
      <c r="T360" s="39"/>
      <c r="U360" s="39"/>
      <c r="V360" s="39"/>
    </row>
    <row r="361" spans="1:22" ht="12.75" customHeight="1">
      <c r="A361" s="39"/>
      <c r="B361" s="39"/>
      <c r="C361" s="39"/>
      <c r="D361" s="39"/>
      <c r="E361" s="39"/>
      <c r="F361" s="41"/>
      <c r="G361" s="41"/>
      <c r="H361" s="82"/>
      <c r="I361" s="82"/>
      <c r="J361" s="82"/>
      <c r="K361" s="82"/>
      <c r="L361" s="82"/>
      <c r="M361" s="82"/>
      <c r="N361" s="40"/>
      <c r="O361" s="39"/>
      <c r="P361" s="41"/>
      <c r="Q361" s="39"/>
      <c r="R361" s="40"/>
      <c r="S361" s="41"/>
      <c r="T361" s="39"/>
      <c r="U361" s="39"/>
      <c r="V361" s="39"/>
    </row>
    <row r="362" spans="1:22" ht="12.75" customHeight="1">
      <c r="A362" s="39"/>
      <c r="B362" s="39"/>
      <c r="C362" s="39"/>
      <c r="D362" s="39"/>
      <c r="E362" s="39"/>
      <c r="F362" s="41"/>
      <c r="G362" s="41"/>
      <c r="H362" s="82"/>
      <c r="I362" s="82"/>
      <c r="J362" s="82"/>
      <c r="K362" s="82"/>
      <c r="L362" s="82"/>
      <c r="M362" s="82"/>
      <c r="N362" s="40"/>
      <c r="O362" s="39"/>
      <c r="P362" s="41"/>
      <c r="Q362" s="39"/>
      <c r="R362" s="40"/>
      <c r="S362" s="41"/>
      <c r="T362" s="39"/>
      <c r="U362" s="39"/>
      <c r="V362" s="39"/>
    </row>
    <row r="363" spans="1:22" ht="12.75" customHeight="1">
      <c r="A363" s="39"/>
      <c r="B363" s="39"/>
      <c r="C363" s="39"/>
      <c r="D363" s="39"/>
      <c r="E363" s="39"/>
      <c r="F363" s="41"/>
      <c r="G363" s="41"/>
      <c r="H363" s="82"/>
      <c r="I363" s="82"/>
      <c r="J363" s="82"/>
      <c r="K363" s="82"/>
      <c r="L363" s="82"/>
      <c r="M363" s="82"/>
      <c r="N363" s="40"/>
      <c r="O363" s="39"/>
      <c r="P363" s="41"/>
      <c r="Q363" s="39"/>
      <c r="R363" s="40"/>
      <c r="S363" s="41"/>
      <c r="T363" s="39"/>
      <c r="U363" s="39"/>
      <c r="V363" s="39"/>
    </row>
    <row r="364" spans="1:22" ht="12.75" customHeight="1">
      <c r="A364" s="39"/>
      <c r="B364" s="39"/>
      <c r="C364" s="39"/>
      <c r="D364" s="39"/>
      <c r="E364" s="39"/>
      <c r="F364" s="41"/>
      <c r="G364" s="41"/>
      <c r="H364" s="82"/>
      <c r="I364" s="82"/>
      <c r="J364" s="82"/>
      <c r="K364" s="82"/>
      <c r="L364" s="82"/>
      <c r="M364" s="82"/>
      <c r="N364" s="40"/>
      <c r="O364" s="39"/>
      <c r="P364" s="41"/>
      <c r="Q364" s="39"/>
      <c r="R364" s="40"/>
      <c r="S364" s="41"/>
      <c r="T364" s="39"/>
      <c r="U364" s="39"/>
      <c r="V364" s="39"/>
    </row>
    <row r="365" spans="1:22" ht="12.75" customHeight="1">
      <c r="A365" s="39"/>
      <c r="B365" s="39"/>
      <c r="C365" s="39"/>
      <c r="D365" s="39"/>
      <c r="E365" s="39"/>
      <c r="F365" s="41"/>
      <c r="G365" s="41"/>
      <c r="H365" s="82"/>
      <c r="I365" s="82"/>
      <c r="J365" s="82"/>
      <c r="K365" s="82"/>
      <c r="L365" s="82"/>
      <c r="M365" s="82"/>
      <c r="N365" s="40"/>
      <c r="O365" s="39"/>
      <c r="P365" s="41"/>
      <c r="Q365" s="39"/>
      <c r="R365" s="40"/>
      <c r="S365" s="41"/>
      <c r="T365" s="39"/>
      <c r="U365" s="39"/>
      <c r="V365" s="39"/>
    </row>
    <row r="366" spans="1:22" ht="12.75" customHeight="1">
      <c r="A366" s="39"/>
      <c r="B366" s="39"/>
      <c r="C366" s="39"/>
      <c r="D366" s="39"/>
      <c r="E366" s="39"/>
      <c r="F366" s="41"/>
      <c r="G366" s="41"/>
      <c r="H366" s="82"/>
      <c r="I366" s="82"/>
      <c r="J366" s="82"/>
      <c r="K366" s="82"/>
      <c r="L366" s="82"/>
      <c r="M366" s="82"/>
      <c r="N366" s="40"/>
      <c r="O366" s="39"/>
      <c r="P366" s="41"/>
      <c r="Q366" s="39"/>
      <c r="R366" s="40"/>
      <c r="S366" s="41"/>
      <c r="T366" s="39"/>
      <c r="U366" s="39"/>
      <c r="V366" s="39"/>
    </row>
    <row r="367" spans="1:22" ht="12.75" customHeight="1">
      <c r="A367" s="39"/>
      <c r="B367" s="39"/>
      <c r="C367" s="39"/>
      <c r="D367" s="39"/>
      <c r="E367" s="39"/>
      <c r="F367" s="41"/>
      <c r="G367" s="41"/>
      <c r="H367" s="82"/>
      <c r="I367" s="82"/>
      <c r="J367" s="82"/>
      <c r="K367" s="82"/>
      <c r="L367" s="82"/>
      <c r="M367" s="82"/>
      <c r="N367" s="40"/>
      <c r="O367" s="39"/>
      <c r="P367" s="41"/>
      <c r="Q367" s="39"/>
      <c r="R367" s="40"/>
      <c r="S367" s="41"/>
      <c r="T367" s="39"/>
      <c r="U367" s="39"/>
      <c r="V367" s="39"/>
    </row>
    <row r="368" spans="1:22" ht="12.75" customHeight="1">
      <c r="A368" s="39"/>
      <c r="B368" s="39"/>
      <c r="C368" s="39"/>
      <c r="D368" s="39"/>
      <c r="E368" s="39"/>
      <c r="F368" s="41"/>
      <c r="G368" s="41"/>
      <c r="H368" s="82"/>
      <c r="I368" s="82"/>
      <c r="J368" s="82"/>
      <c r="K368" s="82"/>
      <c r="L368" s="82"/>
      <c r="M368" s="82"/>
      <c r="N368" s="40"/>
      <c r="O368" s="39"/>
      <c r="P368" s="41"/>
      <c r="Q368" s="39"/>
      <c r="R368" s="40"/>
      <c r="S368" s="41"/>
      <c r="T368" s="39"/>
      <c r="U368" s="39"/>
      <c r="V368" s="39"/>
    </row>
    <row r="369" spans="1:22" ht="12.75" customHeight="1">
      <c r="A369" s="39"/>
      <c r="B369" s="39"/>
      <c r="C369" s="39"/>
      <c r="D369" s="39"/>
      <c r="E369" s="39"/>
      <c r="F369" s="41"/>
      <c r="G369" s="41"/>
      <c r="H369" s="82"/>
      <c r="I369" s="82"/>
      <c r="J369" s="82"/>
      <c r="K369" s="82"/>
      <c r="L369" s="82"/>
      <c r="M369" s="82"/>
      <c r="N369" s="40"/>
      <c r="O369" s="39"/>
      <c r="P369" s="41"/>
      <c r="Q369" s="39"/>
      <c r="R369" s="40"/>
      <c r="S369" s="41"/>
      <c r="T369" s="39"/>
      <c r="U369" s="39"/>
      <c r="V369" s="39"/>
    </row>
    <row r="370" spans="1:22" ht="12.75" customHeight="1">
      <c r="A370" s="39"/>
      <c r="B370" s="39"/>
      <c r="C370" s="39"/>
      <c r="D370" s="39"/>
      <c r="E370" s="39"/>
      <c r="F370" s="41"/>
      <c r="G370" s="41"/>
      <c r="H370" s="82"/>
      <c r="I370" s="82"/>
      <c r="J370" s="82"/>
      <c r="K370" s="82"/>
      <c r="L370" s="82"/>
      <c r="M370" s="82"/>
      <c r="N370" s="40"/>
      <c r="O370" s="39"/>
      <c r="P370" s="41"/>
      <c r="Q370" s="39"/>
      <c r="R370" s="40"/>
      <c r="S370" s="41"/>
      <c r="T370" s="39"/>
      <c r="U370" s="39"/>
      <c r="V370" s="39"/>
    </row>
    <row r="371" spans="1:22" ht="12.75" customHeight="1">
      <c r="A371" s="39"/>
      <c r="B371" s="39"/>
      <c r="C371" s="39"/>
      <c r="D371" s="39"/>
      <c r="E371" s="39"/>
      <c r="F371" s="41"/>
      <c r="G371" s="41"/>
      <c r="H371" s="82"/>
      <c r="I371" s="82"/>
      <c r="J371" s="82"/>
      <c r="K371" s="82"/>
      <c r="L371" s="82"/>
      <c r="M371" s="82"/>
      <c r="N371" s="40"/>
      <c r="O371" s="39"/>
      <c r="P371" s="41"/>
      <c r="Q371" s="39"/>
      <c r="R371" s="40"/>
      <c r="S371" s="41"/>
      <c r="T371" s="39"/>
      <c r="U371" s="39"/>
      <c r="V371" s="39"/>
    </row>
    <row r="372" spans="1:22" ht="12.75" customHeight="1">
      <c r="A372" s="39"/>
      <c r="B372" s="39"/>
      <c r="C372" s="39"/>
      <c r="D372" s="39"/>
      <c r="E372" s="39"/>
      <c r="F372" s="41"/>
      <c r="G372" s="41"/>
      <c r="H372" s="82"/>
      <c r="I372" s="82"/>
      <c r="J372" s="82"/>
      <c r="K372" s="82"/>
      <c r="L372" s="82"/>
      <c r="M372" s="82"/>
      <c r="N372" s="40"/>
      <c r="O372" s="39"/>
      <c r="P372" s="41"/>
      <c r="Q372" s="39"/>
      <c r="R372" s="40"/>
      <c r="S372" s="41"/>
      <c r="T372" s="39"/>
      <c r="U372" s="39"/>
      <c r="V372" s="39"/>
    </row>
    <row r="373" spans="1:22" ht="12.75" customHeight="1">
      <c r="A373" s="39"/>
      <c r="B373" s="39"/>
      <c r="C373" s="39"/>
      <c r="D373" s="39"/>
      <c r="E373" s="39"/>
      <c r="F373" s="41"/>
      <c r="G373" s="41"/>
      <c r="H373" s="82"/>
      <c r="I373" s="82"/>
      <c r="J373" s="82"/>
      <c r="K373" s="82"/>
      <c r="L373" s="82"/>
      <c r="M373" s="82"/>
      <c r="N373" s="40"/>
      <c r="O373" s="39"/>
      <c r="P373" s="41"/>
      <c r="Q373" s="39"/>
      <c r="R373" s="40"/>
      <c r="S373" s="41"/>
      <c r="T373" s="39"/>
      <c r="U373" s="39"/>
      <c r="V373" s="39"/>
    </row>
    <row r="374" spans="1:22" ht="12.75" customHeight="1">
      <c r="A374" s="39"/>
      <c r="B374" s="39"/>
      <c r="C374" s="39"/>
      <c r="D374" s="39"/>
      <c r="E374" s="39"/>
      <c r="F374" s="41"/>
      <c r="G374" s="41"/>
      <c r="H374" s="82"/>
      <c r="I374" s="82"/>
      <c r="J374" s="82"/>
      <c r="K374" s="82"/>
      <c r="L374" s="82"/>
      <c r="M374" s="82"/>
      <c r="N374" s="40"/>
      <c r="O374" s="39"/>
      <c r="P374" s="41"/>
      <c r="Q374" s="39"/>
      <c r="R374" s="40"/>
      <c r="S374" s="41"/>
      <c r="T374" s="39"/>
      <c r="U374" s="39"/>
      <c r="V374" s="39"/>
    </row>
    <row r="375" spans="1:22" ht="12.75" customHeight="1">
      <c r="A375" s="39"/>
      <c r="B375" s="39"/>
      <c r="C375" s="39"/>
      <c r="D375" s="39"/>
      <c r="E375" s="39"/>
      <c r="F375" s="41"/>
      <c r="G375" s="41"/>
      <c r="H375" s="82"/>
      <c r="I375" s="82"/>
      <c r="J375" s="82"/>
      <c r="K375" s="82"/>
      <c r="L375" s="82"/>
      <c r="M375" s="82"/>
      <c r="N375" s="40"/>
      <c r="O375" s="39"/>
      <c r="P375" s="41"/>
      <c r="Q375" s="39"/>
      <c r="R375" s="40"/>
      <c r="S375" s="41"/>
      <c r="T375" s="39"/>
      <c r="U375" s="39"/>
      <c r="V375" s="39"/>
    </row>
    <row r="376" spans="1:22" ht="12.75" customHeight="1">
      <c r="A376" s="39"/>
      <c r="B376" s="39"/>
      <c r="C376" s="39"/>
      <c r="D376" s="39"/>
      <c r="E376" s="39"/>
      <c r="F376" s="41"/>
      <c r="G376" s="41"/>
      <c r="H376" s="82"/>
      <c r="I376" s="82"/>
      <c r="J376" s="82"/>
      <c r="K376" s="82"/>
      <c r="L376" s="82"/>
      <c r="M376" s="82"/>
      <c r="N376" s="40"/>
      <c r="O376" s="39"/>
      <c r="P376" s="41"/>
      <c r="Q376" s="39"/>
      <c r="R376" s="40"/>
      <c r="S376" s="41"/>
      <c r="T376" s="39"/>
      <c r="U376" s="39"/>
      <c r="V376" s="39"/>
    </row>
    <row r="377" spans="1:22" ht="12.75" customHeight="1">
      <c r="A377" s="39"/>
      <c r="B377" s="39"/>
      <c r="C377" s="39"/>
      <c r="D377" s="39"/>
      <c r="E377" s="39"/>
      <c r="F377" s="41"/>
      <c r="G377" s="41"/>
      <c r="H377" s="82"/>
      <c r="I377" s="82"/>
      <c r="J377" s="82"/>
      <c r="K377" s="82"/>
      <c r="L377" s="82"/>
      <c r="M377" s="82"/>
      <c r="N377" s="40"/>
      <c r="O377" s="39"/>
      <c r="P377" s="41"/>
      <c r="Q377" s="39"/>
      <c r="R377" s="40"/>
      <c r="S377" s="41"/>
      <c r="T377" s="39"/>
      <c r="U377" s="39"/>
      <c r="V377" s="39"/>
    </row>
    <row r="378" spans="1:22" ht="12.75" customHeight="1">
      <c r="A378" s="39"/>
      <c r="B378" s="39"/>
      <c r="C378" s="39"/>
      <c r="D378" s="39"/>
      <c r="E378" s="39"/>
      <c r="F378" s="41"/>
      <c r="G378" s="41"/>
      <c r="H378" s="82"/>
      <c r="I378" s="82"/>
      <c r="J378" s="82"/>
      <c r="K378" s="82"/>
      <c r="L378" s="82"/>
      <c r="M378" s="82"/>
      <c r="N378" s="40"/>
      <c r="O378" s="39"/>
      <c r="P378" s="41"/>
      <c r="Q378" s="39"/>
      <c r="R378" s="40"/>
      <c r="S378" s="41"/>
      <c r="T378" s="39"/>
      <c r="U378" s="39"/>
      <c r="V378" s="39"/>
    </row>
    <row r="379" spans="1:22" ht="12.75" customHeight="1">
      <c r="A379" s="39"/>
      <c r="B379" s="39"/>
      <c r="C379" s="39"/>
      <c r="D379" s="39"/>
      <c r="E379" s="39"/>
      <c r="F379" s="41"/>
      <c r="G379" s="41"/>
      <c r="H379" s="82"/>
      <c r="I379" s="82"/>
      <c r="J379" s="82"/>
      <c r="K379" s="82"/>
      <c r="L379" s="82"/>
      <c r="M379" s="82"/>
      <c r="N379" s="40"/>
      <c r="O379" s="39"/>
      <c r="P379" s="41"/>
      <c r="Q379" s="39"/>
      <c r="R379" s="40"/>
      <c r="S379" s="41"/>
      <c r="T379" s="39"/>
      <c r="U379" s="39"/>
      <c r="V379" s="39"/>
    </row>
    <row r="380" spans="1:22" ht="12.75" customHeight="1">
      <c r="A380" s="39"/>
      <c r="B380" s="39"/>
      <c r="C380" s="39"/>
      <c r="D380" s="39"/>
      <c r="E380" s="39"/>
      <c r="F380" s="41"/>
      <c r="G380" s="41"/>
      <c r="H380" s="82"/>
      <c r="I380" s="82"/>
      <c r="J380" s="82"/>
      <c r="K380" s="82"/>
      <c r="L380" s="82"/>
      <c r="M380" s="82"/>
      <c r="N380" s="40"/>
      <c r="O380" s="39"/>
      <c r="P380" s="41"/>
      <c r="Q380" s="39"/>
      <c r="R380" s="40"/>
      <c r="S380" s="41"/>
      <c r="T380" s="39"/>
      <c r="U380" s="39"/>
      <c r="V380" s="39"/>
    </row>
    <row r="381" spans="1:22" ht="12.75" customHeight="1">
      <c r="A381" s="39"/>
      <c r="B381" s="39"/>
      <c r="C381" s="39"/>
      <c r="D381" s="39"/>
      <c r="E381" s="39"/>
      <c r="F381" s="41"/>
      <c r="G381" s="41"/>
      <c r="H381" s="82"/>
      <c r="I381" s="82"/>
      <c r="J381" s="82"/>
      <c r="K381" s="82"/>
      <c r="L381" s="82"/>
      <c r="M381" s="82"/>
      <c r="N381" s="40"/>
      <c r="O381" s="39"/>
      <c r="P381" s="41"/>
      <c r="Q381" s="39"/>
      <c r="R381" s="40"/>
      <c r="S381" s="41"/>
      <c r="T381" s="39"/>
      <c r="U381" s="39"/>
      <c r="V381" s="39"/>
    </row>
    <row r="382" spans="1:22" ht="12.75" customHeight="1">
      <c r="A382" s="39"/>
      <c r="B382" s="39"/>
      <c r="C382" s="39"/>
      <c r="D382" s="39"/>
      <c r="E382" s="39"/>
      <c r="F382" s="41"/>
      <c r="G382" s="41"/>
      <c r="H382" s="82"/>
      <c r="I382" s="82"/>
      <c r="J382" s="82"/>
      <c r="K382" s="82"/>
      <c r="L382" s="82"/>
      <c r="M382" s="82"/>
      <c r="N382" s="40"/>
      <c r="O382" s="39"/>
      <c r="P382" s="41"/>
      <c r="Q382" s="39"/>
      <c r="R382" s="40"/>
      <c r="S382" s="41"/>
      <c r="T382" s="39"/>
      <c r="U382" s="39"/>
      <c r="V382" s="39"/>
    </row>
    <row r="383" spans="1:22" ht="12.75" customHeight="1">
      <c r="A383" s="39"/>
      <c r="B383" s="39"/>
      <c r="C383" s="39"/>
      <c r="D383" s="39"/>
      <c r="E383" s="39"/>
      <c r="F383" s="41"/>
      <c r="G383" s="41"/>
      <c r="H383" s="82"/>
      <c r="I383" s="82"/>
      <c r="J383" s="82"/>
      <c r="K383" s="82"/>
      <c r="L383" s="82"/>
      <c r="M383" s="82"/>
      <c r="N383" s="40"/>
      <c r="O383" s="39"/>
      <c r="P383" s="41"/>
      <c r="Q383" s="39"/>
      <c r="R383" s="40"/>
      <c r="S383" s="41"/>
      <c r="T383" s="39"/>
      <c r="U383" s="39"/>
      <c r="V383" s="39"/>
    </row>
    <row r="384" spans="1:22" ht="12.75" customHeight="1">
      <c r="A384" s="39"/>
      <c r="B384" s="39"/>
      <c r="C384" s="39"/>
      <c r="D384" s="39"/>
      <c r="E384" s="39"/>
      <c r="F384" s="41"/>
      <c r="G384" s="41"/>
      <c r="H384" s="82"/>
      <c r="I384" s="82"/>
      <c r="J384" s="82"/>
      <c r="K384" s="82"/>
      <c r="L384" s="82"/>
      <c r="M384" s="82"/>
      <c r="N384" s="40"/>
      <c r="O384" s="39"/>
      <c r="P384" s="41"/>
      <c r="Q384" s="39"/>
      <c r="R384" s="40"/>
      <c r="S384" s="41"/>
      <c r="T384" s="39"/>
      <c r="U384" s="39"/>
      <c r="V384" s="39"/>
    </row>
    <row r="385" spans="1:22" ht="12.75" customHeight="1">
      <c r="A385" s="39"/>
      <c r="B385" s="39"/>
      <c r="C385" s="39"/>
      <c r="D385" s="39"/>
      <c r="E385" s="39"/>
      <c r="F385" s="41"/>
      <c r="G385" s="41"/>
      <c r="H385" s="82"/>
      <c r="I385" s="82"/>
      <c r="J385" s="82"/>
      <c r="K385" s="82"/>
      <c r="L385" s="82"/>
      <c r="M385" s="82"/>
      <c r="N385" s="40"/>
      <c r="O385" s="39"/>
      <c r="P385" s="41"/>
      <c r="Q385" s="39"/>
      <c r="R385" s="40"/>
      <c r="S385" s="41"/>
      <c r="T385" s="39"/>
      <c r="U385" s="39"/>
      <c r="V385" s="39"/>
    </row>
    <row r="386" spans="1:22" ht="12.75" customHeight="1">
      <c r="A386" s="39"/>
      <c r="B386" s="39"/>
      <c r="C386" s="39"/>
      <c r="D386" s="39"/>
      <c r="E386" s="39"/>
      <c r="F386" s="41"/>
      <c r="G386" s="41"/>
      <c r="H386" s="82"/>
      <c r="I386" s="82"/>
      <c r="J386" s="82"/>
      <c r="K386" s="82"/>
      <c r="L386" s="82"/>
      <c r="M386" s="82"/>
      <c r="N386" s="40"/>
      <c r="O386" s="39"/>
      <c r="P386" s="41"/>
      <c r="Q386" s="39"/>
      <c r="R386" s="40"/>
      <c r="S386" s="41"/>
      <c r="T386" s="39"/>
      <c r="U386" s="39"/>
      <c r="V386" s="39"/>
    </row>
    <row r="387" spans="1:22" ht="12.75" customHeight="1">
      <c r="A387" s="39"/>
      <c r="B387" s="39"/>
      <c r="C387" s="39"/>
      <c r="D387" s="39"/>
      <c r="E387" s="39"/>
      <c r="F387" s="41"/>
      <c r="G387" s="41"/>
      <c r="H387" s="82"/>
      <c r="I387" s="82"/>
      <c r="J387" s="82"/>
      <c r="K387" s="82"/>
      <c r="L387" s="82"/>
      <c r="M387" s="82"/>
      <c r="N387" s="40"/>
      <c r="O387" s="39"/>
      <c r="P387" s="41"/>
      <c r="Q387" s="39"/>
      <c r="R387" s="40"/>
      <c r="S387" s="41"/>
      <c r="T387" s="39"/>
      <c r="U387" s="39"/>
      <c r="V387" s="39"/>
    </row>
    <row r="388" spans="1:22" ht="12.75" customHeight="1">
      <c r="A388" s="39"/>
      <c r="B388" s="39"/>
      <c r="C388" s="39"/>
      <c r="D388" s="39"/>
      <c r="E388" s="39"/>
      <c r="F388" s="41"/>
      <c r="G388" s="41"/>
      <c r="H388" s="82"/>
      <c r="I388" s="82"/>
      <c r="J388" s="82"/>
      <c r="K388" s="82"/>
      <c r="L388" s="82"/>
      <c r="M388" s="82"/>
      <c r="N388" s="40"/>
      <c r="O388" s="39"/>
      <c r="P388" s="41"/>
      <c r="Q388" s="39"/>
      <c r="R388" s="40"/>
      <c r="S388" s="41"/>
      <c r="T388" s="39"/>
      <c r="U388" s="39"/>
      <c r="V388" s="39"/>
    </row>
    <row r="389" spans="1:22" ht="12.75" customHeight="1">
      <c r="A389" s="39"/>
      <c r="B389" s="39"/>
      <c r="C389" s="39"/>
      <c r="D389" s="39"/>
      <c r="E389" s="39"/>
      <c r="F389" s="41"/>
      <c r="G389" s="41"/>
      <c r="H389" s="82"/>
      <c r="I389" s="82"/>
      <c r="J389" s="82"/>
      <c r="K389" s="82"/>
      <c r="L389" s="82"/>
      <c r="M389" s="82"/>
      <c r="N389" s="40"/>
      <c r="O389" s="39"/>
      <c r="P389" s="41"/>
      <c r="Q389" s="39"/>
      <c r="R389" s="40"/>
      <c r="S389" s="41"/>
      <c r="T389" s="39"/>
      <c r="U389" s="39"/>
      <c r="V389" s="39"/>
    </row>
    <row r="390" spans="1:22" ht="12.75" customHeight="1">
      <c r="A390" s="39"/>
      <c r="B390" s="39"/>
      <c r="C390" s="39"/>
      <c r="D390" s="39"/>
      <c r="E390" s="39"/>
      <c r="F390" s="41"/>
      <c r="G390" s="41"/>
      <c r="H390" s="82"/>
      <c r="I390" s="82"/>
      <c r="J390" s="82"/>
      <c r="K390" s="82"/>
      <c r="L390" s="82"/>
      <c r="M390" s="82"/>
      <c r="N390" s="40"/>
      <c r="O390" s="39"/>
      <c r="P390" s="41"/>
      <c r="Q390" s="39"/>
      <c r="R390" s="40"/>
      <c r="S390" s="41"/>
      <c r="T390" s="39"/>
      <c r="U390" s="39"/>
      <c r="V390" s="39"/>
    </row>
    <row r="391" spans="1:22" ht="12.75" customHeight="1">
      <c r="A391" s="39"/>
      <c r="B391" s="39"/>
      <c r="C391" s="39"/>
      <c r="D391" s="39"/>
      <c r="E391" s="39"/>
      <c r="F391" s="41"/>
      <c r="G391" s="41"/>
      <c r="H391" s="82"/>
      <c r="I391" s="82"/>
      <c r="J391" s="82"/>
      <c r="K391" s="82"/>
      <c r="L391" s="82"/>
      <c r="M391" s="82"/>
      <c r="N391" s="40"/>
      <c r="O391" s="39"/>
      <c r="P391" s="41"/>
      <c r="Q391" s="39"/>
      <c r="R391" s="40"/>
      <c r="S391" s="41"/>
      <c r="T391" s="39"/>
      <c r="U391" s="39"/>
      <c r="V391" s="39"/>
    </row>
    <row r="392" spans="1:22" ht="12.75" customHeight="1">
      <c r="A392" s="39"/>
      <c r="B392" s="39"/>
      <c r="C392" s="39"/>
      <c r="D392" s="39"/>
      <c r="E392" s="39"/>
      <c r="F392" s="41"/>
      <c r="G392" s="41"/>
      <c r="H392" s="82"/>
      <c r="I392" s="82"/>
      <c r="J392" s="82"/>
      <c r="K392" s="82"/>
      <c r="L392" s="82"/>
      <c r="M392" s="82"/>
      <c r="N392" s="40"/>
      <c r="O392" s="39"/>
      <c r="P392" s="41"/>
      <c r="Q392" s="39"/>
      <c r="R392" s="40"/>
      <c r="S392" s="41"/>
      <c r="T392" s="39"/>
      <c r="U392" s="39"/>
      <c r="V392" s="39"/>
    </row>
    <row r="393" spans="1:22" ht="12.75" customHeight="1">
      <c r="A393" s="39"/>
      <c r="B393" s="39"/>
      <c r="C393" s="39"/>
      <c r="D393" s="39"/>
      <c r="E393" s="39"/>
      <c r="F393" s="41"/>
      <c r="G393" s="41"/>
      <c r="H393" s="82"/>
      <c r="I393" s="82"/>
      <c r="J393" s="82"/>
      <c r="K393" s="82"/>
      <c r="L393" s="82"/>
      <c r="M393" s="82"/>
      <c r="N393" s="40"/>
      <c r="O393" s="39"/>
      <c r="P393" s="41"/>
      <c r="Q393" s="39"/>
      <c r="R393" s="40"/>
      <c r="S393" s="41"/>
      <c r="T393" s="39"/>
      <c r="U393" s="39"/>
      <c r="V393" s="39"/>
    </row>
    <row r="394" spans="1:22" ht="12.75" customHeight="1">
      <c r="A394" s="39"/>
      <c r="B394" s="39"/>
      <c r="C394" s="39"/>
      <c r="D394" s="39"/>
      <c r="E394" s="39"/>
      <c r="F394" s="41"/>
      <c r="G394" s="41"/>
      <c r="H394" s="82"/>
      <c r="I394" s="82"/>
      <c r="J394" s="82"/>
      <c r="K394" s="82"/>
      <c r="L394" s="82"/>
      <c r="M394" s="82"/>
      <c r="N394" s="40"/>
      <c r="O394" s="39"/>
      <c r="P394" s="41"/>
      <c r="Q394" s="39"/>
      <c r="R394" s="40"/>
      <c r="S394" s="41"/>
      <c r="T394" s="39"/>
      <c r="U394" s="39"/>
      <c r="V394" s="39"/>
    </row>
    <row r="395" spans="1:22" ht="12.75" customHeight="1">
      <c r="A395" s="39"/>
      <c r="B395" s="39"/>
      <c r="C395" s="39"/>
      <c r="D395" s="39"/>
      <c r="E395" s="39"/>
      <c r="F395" s="41"/>
      <c r="G395" s="41"/>
      <c r="H395" s="82"/>
      <c r="I395" s="82"/>
      <c r="J395" s="82"/>
      <c r="K395" s="82"/>
      <c r="L395" s="82"/>
      <c r="M395" s="82"/>
      <c r="N395" s="40"/>
      <c r="O395" s="39"/>
      <c r="P395" s="41"/>
      <c r="Q395" s="39"/>
      <c r="R395" s="40"/>
      <c r="S395" s="41"/>
      <c r="T395" s="39"/>
      <c r="U395" s="39"/>
      <c r="V395" s="39"/>
    </row>
    <row r="396" spans="1:22" ht="12.75" customHeight="1">
      <c r="A396" s="39"/>
      <c r="B396" s="39"/>
      <c r="C396" s="39"/>
      <c r="D396" s="39"/>
      <c r="E396" s="39"/>
      <c r="F396" s="41"/>
      <c r="G396" s="41"/>
      <c r="H396" s="82"/>
      <c r="I396" s="82"/>
      <c r="J396" s="82"/>
      <c r="K396" s="82"/>
      <c r="L396" s="82"/>
      <c r="M396" s="82"/>
      <c r="N396" s="40"/>
      <c r="O396" s="39"/>
      <c r="P396" s="41"/>
      <c r="Q396" s="39"/>
      <c r="R396" s="40"/>
      <c r="S396" s="41"/>
      <c r="T396" s="39"/>
      <c r="U396" s="39"/>
      <c r="V396" s="39"/>
    </row>
    <row r="397" spans="1:22" ht="12.75" customHeight="1">
      <c r="A397" s="39"/>
      <c r="B397" s="39"/>
      <c r="C397" s="39"/>
      <c r="D397" s="39"/>
      <c r="E397" s="39"/>
      <c r="F397" s="41"/>
      <c r="G397" s="41"/>
      <c r="H397" s="82"/>
      <c r="I397" s="82"/>
      <c r="J397" s="82"/>
      <c r="K397" s="82"/>
      <c r="L397" s="82"/>
      <c r="M397" s="82"/>
      <c r="N397" s="40"/>
      <c r="O397" s="39"/>
      <c r="P397" s="41"/>
      <c r="Q397" s="39"/>
      <c r="R397" s="40"/>
      <c r="S397" s="41"/>
      <c r="T397" s="39"/>
      <c r="U397" s="39"/>
      <c r="V397" s="39"/>
    </row>
    <row r="398" spans="1:22" ht="12.75" customHeight="1">
      <c r="A398" s="39"/>
      <c r="B398" s="39"/>
      <c r="C398" s="39"/>
      <c r="D398" s="39"/>
      <c r="E398" s="39"/>
      <c r="F398" s="41"/>
      <c r="G398" s="41"/>
      <c r="H398" s="82"/>
      <c r="I398" s="82"/>
      <c r="J398" s="82"/>
      <c r="K398" s="82"/>
      <c r="L398" s="82"/>
      <c r="M398" s="82"/>
      <c r="N398" s="40"/>
      <c r="O398" s="39"/>
      <c r="P398" s="41"/>
      <c r="Q398" s="39"/>
      <c r="R398" s="40"/>
      <c r="S398" s="41"/>
      <c r="T398" s="39"/>
      <c r="U398" s="39"/>
      <c r="V398" s="39"/>
    </row>
    <row r="399" spans="1:22" ht="12.75" customHeight="1">
      <c r="A399" s="39"/>
      <c r="B399" s="39"/>
      <c r="C399" s="39"/>
      <c r="D399" s="39"/>
      <c r="E399" s="39"/>
      <c r="F399" s="41"/>
      <c r="G399" s="41"/>
      <c r="H399" s="82"/>
      <c r="I399" s="82"/>
      <c r="J399" s="82"/>
      <c r="K399" s="82"/>
      <c r="L399" s="82"/>
      <c r="M399" s="82"/>
      <c r="N399" s="40"/>
      <c r="O399" s="39"/>
      <c r="P399" s="41"/>
      <c r="Q399" s="39"/>
      <c r="R399" s="40"/>
      <c r="S399" s="41"/>
      <c r="T399" s="39"/>
      <c r="U399" s="39"/>
      <c r="V399" s="39"/>
    </row>
    <row r="400" spans="1:22" ht="12.75" customHeight="1">
      <c r="A400" s="39"/>
      <c r="B400" s="39"/>
      <c r="C400" s="39"/>
      <c r="D400" s="39"/>
      <c r="E400" s="39"/>
      <c r="F400" s="41"/>
      <c r="G400" s="41"/>
      <c r="H400" s="82"/>
      <c r="I400" s="82"/>
      <c r="J400" s="82"/>
      <c r="K400" s="82"/>
      <c r="L400" s="82"/>
      <c r="M400" s="82"/>
      <c r="N400" s="40"/>
      <c r="O400" s="39"/>
      <c r="P400" s="41"/>
      <c r="Q400" s="39"/>
      <c r="R400" s="40"/>
      <c r="S400" s="41"/>
      <c r="T400" s="39"/>
      <c r="U400" s="39"/>
      <c r="V400" s="39"/>
    </row>
    <row r="401" spans="1:22" ht="12.75" customHeight="1">
      <c r="A401" s="39"/>
      <c r="B401" s="39"/>
      <c r="C401" s="39"/>
      <c r="D401" s="39"/>
      <c r="E401" s="39"/>
      <c r="F401" s="41"/>
      <c r="G401" s="41"/>
      <c r="H401" s="82"/>
      <c r="I401" s="82"/>
      <c r="J401" s="82"/>
      <c r="K401" s="82"/>
      <c r="L401" s="82"/>
      <c r="M401" s="82"/>
      <c r="N401" s="40"/>
      <c r="O401" s="39"/>
      <c r="P401" s="41"/>
      <c r="Q401" s="39"/>
      <c r="R401" s="40"/>
      <c r="S401" s="41"/>
      <c r="T401" s="39"/>
      <c r="U401" s="39"/>
      <c r="V401" s="39"/>
    </row>
    <row r="402" spans="1:22" ht="12.75" customHeight="1">
      <c r="A402" s="39"/>
      <c r="B402" s="39"/>
      <c r="C402" s="39"/>
      <c r="D402" s="39"/>
      <c r="E402" s="39"/>
      <c r="F402" s="41"/>
      <c r="G402" s="41"/>
      <c r="H402" s="82"/>
      <c r="I402" s="82"/>
      <c r="J402" s="82"/>
      <c r="K402" s="82"/>
      <c r="L402" s="82"/>
      <c r="M402" s="82"/>
      <c r="N402" s="40"/>
      <c r="O402" s="39"/>
      <c r="P402" s="41"/>
      <c r="Q402" s="39"/>
      <c r="R402" s="40"/>
      <c r="S402" s="41"/>
      <c r="T402" s="39"/>
      <c r="U402" s="39"/>
      <c r="V402" s="39"/>
    </row>
    <row r="403" spans="1:22" ht="12.75" customHeight="1">
      <c r="A403" s="39"/>
      <c r="B403" s="39"/>
      <c r="C403" s="39"/>
      <c r="D403" s="39"/>
      <c r="E403" s="39"/>
      <c r="F403" s="41"/>
      <c r="G403" s="41"/>
      <c r="H403" s="82"/>
      <c r="I403" s="82"/>
      <c r="J403" s="82"/>
      <c r="K403" s="82"/>
      <c r="L403" s="82"/>
      <c r="M403" s="82"/>
      <c r="N403" s="40"/>
      <c r="O403" s="39"/>
      <c r="P403" s="41"/>
      <c r="Q403" s="39"/>
      <c r="R403" s="40"/>
      <c r="S403" s="41"/>
      <c r="T403" s="39"/>
      <c r="U403" s="39"/>
      <c r="V403" s="39"/>
    </row>
    <row r="404" spans="1:22" ht="12.75" customHeight="1">
      <c r="A404" s="39"/>
      <c r="B404" s="39"/>
      <c r="C404" s="39"/>
      <c r="D404" s="39"/>
      <c r="E404" s="39"/>
      <c r="F404" s="41"/>
      <c r="G404" s="41"/>
      <c r="H404" s="82"/>
      <c r="I404" s="82"/>
      <c r="J404" s="82"/>
      <c r="K404" s="82"/>
      <c r="L404" s="82"/>
      <c r="M404" s="82"/>
      <c r="N404" s="40"/>
      <c r="O404" s="39"/>
      <c r="P404" s="41"/>
      <c r="Q404" s="39"/>
      <c r="R404" s="40"/>
      <c r="S404" s="41"/>
      <c r="T404" s="39"/>
      <c r="U404" s="39"/>
      <c r="V404" s="39"/>
    </row>
    <row r="405" spans="1:22" ht="12.75" customHeight="1">
      <c r="A405" s="39"/>
      <c r="B405" s="39"/>
      <c r="C405" s="39"/>
      <c r="D405" s="39"/>
      <c r="E405" s="39"/>
      <c r="F405" s="41"/>
      <c r="G405" s="41"/>
      <c r="H405" s="82"/>
      <c r="I405" s="82"/>
      <c r="J405" s="82"/>
      <c r="K405" s="82"/>
      <c r="L405" s="82"/>
      <c r="M405" s="82"/>
      <c r="N405" s="40"/>
      <c r="O405" s="39"/>
      <c r="P405" s="41"/>
      <c r="Q405" s="39"/>
      <c r="R405" s="40"/>
      <c r="S405" s="41"/>
      <c r="T405" s="39"/>
      <c r="U405" s="39"/>
      <c r="V405" s="39"/>
    </row>
    <row r="406" spans="1:22" ht="12.75" customHeight="1">
      <c r="A406" s="39"/>
      <c r="B406" s="39"/>
      <c r="C406" s="39"/>
      <c r="D406" s="39"/>
      <c r="E406" s="39"/>
      <c r="F406" s="41"/>
      <c r="G406" s="41"/>
      <c r="H406" s="82"/>
      <c r="I406" s="82"/>
      <c r="J406" s="82"/>
      <c r="K406" s="82"/>
      <c r="L406" s="82"/>
      <c r="M406" s="82"/>
      <c r="N406" s="40"/>
      <c r="O406" s="39"/>
      <c r="P406" s="41"/>
      <c r="Q406" s="39"/>
      <c r="R406" s="40"/>
      <c r="S406" s="41"/>
      <c r="T406" s="39"/>
      <c r="U406" s="39"/>
      <c r="V406" s="39"/>
    </row>
    <row r="407" spans="1:22" ht="12.75" customHeight="1">
      <c r="A407" s="39"/>
      <c r="B407" s="39"/>
      <c r="C407" s="39"/>
      <c r="D407" s="39"/>
      <c r="E407" s="39"/>
      <c r="F407" s="41"/>
      <c r="G407" s="41"/>
      <c r="H407" s="82"/>
      <c r="I407" s="82"/>
      <c r="J407" s="82"/>
      <c r="K407" s="82"/>
      <c r="L407" s="82"/>
      <c r="M407" s="82"/>
      <c r="N407" s="40"/>
      <c r="O407" s="39"/>
      <c r="P407" s="41"/>
      <c r="Q407" s="39"/>
      <c r="R407" s="40"/>
      <c r="S407" s="41"/>
      <c r="T407" s="39"/>
      <c r="U407" s="39"/>
      <c r="V407" s="39"/>
    </row>
    <row r="408" spans="1:22" ht="12.75" customHeight="1">
      <c r="A408" s="39"/>
      <c r="B408" s="39"/>
      <c r="C408" s="39"/>
      <c r="D408" s="39"/>
      <c r="E408" s="39"/>
      <c r="F408" s="41"/>
      <c r="G408" s="41"/>
      <c r="H408" s="82"/>
      <c r="I408" s="82"/>
      <c r="J408" s="82"/>
      <c r="K408" s="82"/>
      <c r="L408" s="82"/>
      <c r="M408" s="82"/>
      <c r="N408" s="40"/>
      <c r="O408" s="39"/>
      <c r="P408" s="41"/>
      <c r="Q408" s="39"/>
      <c r="R408" s="40"/>
      <c r="S408" s="41"/>
      <c r="T408" s="39"/>
      <c r="U408" s="39"/>
      <c r="V408" s="39"/>
    </row>
    <row r="409" spans="1:22" ht="12.75" customHeight="1">
      <c r="A409" s="39"/>
      <c r="B409" s="39"/>
      <c r="C409" s="39"/>
      <c r="D409" s="39"/>
      <c r="E409" s="39"/>
      <c r="F409" s="41"/>
      <c r="G409" s="41"/>
      <c r="H409" s="82"/>
      <c r="I409" s="82"/>
      <c r="J409" s="82"/>
      <c r="K409" s="82"/>
      <c r="L409" s="82"/>
      <c r="M409" s="82"/>
      <c r="N409" s="40"/>
      <c r="O409" s="39"/>
      <c r="P409" s="41"/>
      <c r="Q409" s="39"/>
      <c r="R409" s="40"/>
      <c r="S409" s="41"/>
      <c r="T409" s="39"/>
      <c r="U409" s="39"/>
      <c r="V409" s="39"/>
    </row>
    <row r="410" spans="1:22" ht="12.75" customHeight="1">
      <c r="A410" s="39"/>
      <c r="B410" s="39"/>
      <c r="C410" s="39"/>
      <c r="D410" s="39"/>
      <c r="E410" s="39"/>
      <c r="F410" s="41"/>
      <c r="G410" s="41"/>
      <c r="H410" s="82"/>
      <c r="I410" s="82"/>
      <c r="J410" s="82"/>
      <c r="K410" s="82"/>
      <c r="L410" s="82"/>
      <c r="M410" s="82"/>
      <c r="N410" s="40"/>
      <c r="O410" s="39"/>
      <c r="P410" s="41"/>
      <c r="Q410" s="39"/>
      <c r="R410" s="40"/>
      <c r="S410" s="41"/>
      <c r="T410" s="39"/>
      <c r="U410" s="39"/>
      <c r="V410" s="39"/>
    </row>
    <row r="411" spans="1:22" ht="12.75" customHeight="1">
      <c r="A411" s="39"/>
      <c r="B411" s="39"/>
      <c r="C411" s="39"/>
      <c r="D411" s="39"/>
      <c r="E411" s="39"/>
      <c r="F411" s="41"/>
      <c r="G411" s="41"/>
      <c r="H411" s="82"/>
      <c r="I411" s="82"/>
      <c r="J411" s="82"/>
      <c r="K411" s="82"/>
      <c r="L411" s="82"/>
      <c r="M411" s="82"/>
      <c r="N411" s="40"/>
      <c r="O411" s="39"/>
      <c r="P411" s="41"/>
      <c r="Q411" s="39"/>
      <c r="R411" s="40"/>
      <c r="S411" s="41"/>
      <c r="T411" s="39"/>
      <c r="U411" s="39"/>
      <c r="V411" s="39"/>
    </row>
    <row r="412" spans="1:22" ht="12.75" customHeight="1">
      <c r="A412" s="39"/>
      <c r="B412" s="39"/>
      <c r="C412" s="39"/>
      <c r="D412" s="39"/>
      <c r="E412" s="39"/>
      <c r="F412" s="41"/>
      <c r="G412" s="41"/>
      <c r="H412" s="82"/>
      <c r="I412" s="82"/>
      <c r="J412" s="82"/>
      <c r="K412" s="82"/>
      <c r="L412" s="82"/>
      <c r="M412" s="82"/>
      <c r="N412" s="40"/>
      <c r="O412" s="39"/>
      <c r="P412" s="41"/>
      <c r="Q412" s="39"/>
      <c r="R412" s="40"/>
      <c r="S412" s="41"/>
      <c r="T412" s="39"/>
      <c r="U412" s="39"/>
      <c r="V412" s="39"/>
    </row>
    <row r="413" spans="1:22" ht="12.75" customHeight="1">
      <c r="A413" s="39"/>
      <c r="B413" s="39"/>
      <c r="C413" s="39"/>
      <c r="D413" s="39"/>
      <c r="E413" s="39"/>
      <c r="F413" s="41"/>
      <c r="G413" s="41"/>
      <c r="H413" s="82"/>
      <c r="I413" s="82"/>
      <c r="J413" s="82"/>
      <c r="K413" s="82"/>
      <c r="L413" s="82"/>
      <c r="M413" s="82"/>
      <c r="N413" s="40"/>
      <c r="O413" s="39"/>
      <c r="P413" s="41"/>
      <c r="Q413" s="39"/>
      <c r="R413" s="40"/>
      <c r="S413" s="41"/>
      <c r="T413" s="39"/>
      <c r="U413" s="39"/>
      <c r="V413" s="39"/>
    </row>
    <row r="414" spans="1:22" ht="12.75" customHeight="1">
      <c r="A414" s="39"/>
      <c r="B414" s="39"/>
      <c r="C414" s="39"/>
      <c r="D414" s="39"/>
      <c r="E414" s="39"/>
      <c r="F414" s="41"/>
      <c r="G414" s="41"/>
      <c r="H414" s="82"/>
      <c r="I414" s="82"/>
      <c r="J414" s="82"/>
      <c r="K414" s="82"/>
      <c r="L414" s="82"/>
      <c r="M414" s="82"/>
      <c r="N414" s="40"/>
      <c r="O414" s="39"/>
      <c r="P414" s="41"/>
      <c r="Q414" s="39"/>
      <c r="R414" s="40"/>
      <c r="S414" s="41"/>
      <c r="T414" s="39"/>
      <c r="U414" s="39"/>
      <c r="V414" s="39"/>
    </row>
    <row r="415" spans="1:22" ht="12.75" customHeight="1">
      <c r="A415" s="39"/>
      <c r="B415" s="39"/>
      <c r="C415" s="39"/>
      <c r="D415" s="39"/>
      <c r="E415" s="39"/>
      <c r="F415" s="41"/>
      <c r="G415" s="41"/>
      <c r="H415" s="82"/>
      <c r="I415" s="82"/>
      <c r="J415" s="82"/>
      <c r="K415" s="82"/>
      <c r="L415" s="82"/>
      <c r="M415" s="82"/>
      <c r="N415" s="40"/>
      <c r="O415" s="39"/>
      <c r="P415" s="41"/>
      <c r="Q415" s="39"/>
      <c r="R415" s="40"/>
      <c r="S415" s="41"/>
      <c r="T415" s="39"/>
      <c r="U415" s="39"/>
      <c r="V415" s="39"/>
    </row>
    <row r="416" spans="1:22" ht="12.75" customHeight="1">
      <c r="A416" s="39"/>
      <c r="B416" s="39"/>
      <c r="C416" s="39"/>
      <c r="D416" s="39"/>
      <c r="E416" s="39"/>
      <c r="F416" s="41"/>
      <c r="G416" s="41"/>
      <c r="H416" s="82"/>
      <c r="I416" s="82"/>
      <c r="J416" s="82"/>
      <c r="K416" s="82"/>
      <c r="L416" s="82"/>
      <c r="M416" s="82"/>
      <c r="N416" s="40"/>
      <c r="O416" s="39"/>
      <c r="P416" s="41"/>
      <c r="Q416" s="39"/>
      <c r="R416" s="40"/>
      <c r="S416" s="41"/>
      <c r="T416" s="39"/>
      <c r="U416" s="39"/>
      <c r="V416" s="39"/>
    </row>
    <row r="417" spans="1:22" ht="12.75" customHeight="1">
      <c r="A417" s="39"/>
      <c r="B417" s="39"/>
      <c r="C417" s="39"/>
      <c r="D417" s="39"/>
      <c r="E417" s="39"/>
      <c r="F417" s="41"/>
      <c r="G417" s="41"/>
      <c r="H417" s="82"/>
      <c r="I417" s="82"/>
      <c r="J417" s="82"/>
      <c r="K417" s="82"/>
      <c r="L417" s="82"/>
      <c r="M417" s="82"/>
      <c r="N417" s="40"/>
      <c r="O417" s="39"/>
      <c r="P417" s="41"/>
      <c r="Q417" s="39"/>
      <c r="R417" s="40"/>
      <c r="S417" s="41"/>
      <c r="T417" s="39"/>
      <c r="U417" s="39"/>
      <c r="V417" s="39"/>
    </row>
    <row r="418" spans="1:22" ht="12.75" customHeight="1">
      <c r="A418" s="39"/>
      <c r="B418" s="39"/>
      <c r="C418" s="39"/>
      <c r="D418" s="39"/>
      <c r="E418" s="39"/>
      <c r="F418" s="41"/>
      <c r="G418" s="41"/>
      <c r="H418" s="82"/>
      <c r="I418" s="82"/>
      <c r="J418" s="82"/>
      <c r="K418" s="82"/>
      <c r="L418" s="82"/>
      <c r="M418" s="82"/>
      <c r="N418" s="40"/>
      <c r="O418" s="39"/>
      <c r="P418" s="41"/>
      <c r="Q418" s="39"/>
      <c r="R418" s="40"/>
      <c r="S418" s="41"/>
      <c r="T418" s="39"/>
      <c r="U418" s="39"/>
      <c r="V418" s="39"/>
    </row>
    <row r="419" spans="1:22" ht="12.75" customHeight="1">
      <c r="A419" s="39"/>
      <c r="B419" s="39"/>
      <c r="C419" s="39"/>
      <c r="D419" s="39"/>
      <c r="E419" s="39"/>
      <c r="F419" s="41"/>
      <c r="G419" s="41"/>
      <c r="H419" s="82"/>
      <c r="I419" s="82"/>
      <c r="J419" s="82"/>
      <c r="K419" s="82"/>
      <c r="L419" s="82"/>
      <c r="M419" s="82"/>
      <c r="N419" s="40"/>
      <c r="O419" s="39"/>
      <c r="P419" s="41"/>
      <c r="Q419" s="39"/>
      <c r="R419" s="40"/>
      <c r="S419" s="41"/>
      <c r="T419" s="39"/>
      <c r="U419" s="39"/>
      <c r="V419" s="39"/>
    </row>
    <row r="420" spans="1:22" ht="12.75" customHeight="1">
      <c r="A420" s="39"/>
      <c r="B420" s="39"/>
      <c r="C420" s="39"/>
      <c r="D420" s="39"/>
      <c r="E420" s="39"/>
      <c r="F420" s="41"/>
      <c r="G420" s="41"/>
      <c r="H420" s="82"/>
      <c r="I420" s="82"/>
      <c r="J420" s="82"/>
      <c r="K420" s="82"/>
      <c r="L420" s="82"/>
      <c r="M420" s="82"/>
      <c r="N420" s="40"/>
      <c r="O420" s="39"/>
      <c r="P420" s="41"/>
      <c r="Q420" s="39"/>
      <c r="R420" s="40"/>
      <c r="S420" s="41"/>
      <c r="T420" s="39"/>
      <c r="U420" s="39"/>
      <c r="V420" s="39"/>
    </row>
    <row r="421" spans="1:22" ht="12.75" customHeight="1">
      <c r="A421" s="39"/>
      <c r="B421" s="39"/>
      <c r="C421" s="39"/>
      <c r="D421" s="39"/>
      <c r="E421" s="39"/>
      <c r="F421" s="41"/>
      <c r="G421" s="41"/>
      <c r="H421" s="82"/>
      <c r="I421" s="82"/>
      <c r="J421" s="82"/>
      <c r="K421" s="82"/>
      <c r="L421" s="82"/>
      <c r="M421" s="82"/>
      <c r="N421" s="40"/>
      <c r="O421" s="39"/>
      <c r="P421" s="41"/>
      <c r="Q421" s="39"/>
      <c r="R421" s="40"/>
      <c r="S421" s="41"/>
      <c r="T421" s="39"/>
      <c r="U421" s="39"/>
      <c r="V421" s="39"/>
    </row>
    <row r="422" spans="1:22" ht="12.75" customHeight="1">
      <c r="A422" s="39"/>
      <c r="B422" s="39"/>
      <c r="C422" s="39"/>
      <c r="D422" s="39"/>
      <c r="E422" s="39"/>
      <c r="F422" s="41"/>
      <c r="G422" s="41"/>
      <c r="H422" s="82"/>
      <c r="I422" s="82"/>
      <c r="J422" s="82"/>
      <c r="K422" s="82"/>
      <c r="L422" s="82"/>
      <c r="M422" s="82"/>
      <c r="N422" s="40"/>
      <c r="O422" s="39"/>
      <c r="P422" s="41"/>
      <c r="Q422" s="39"/>
      <c r="R422" s="40"/>
      <c r="S422" s="41"/>
      <c r="T422" s="39"/>
      <c r="U422" s="39"/>
      <c r="V422" s="39"/>
    </row>
    <row r="423" spans="1:22" ht="12.75" customHeight="1">
      <c r="A423" s="39"/>
      <c r="B423" s="39"/>
      <c r="C423" s="39"/>
      <c r="D423" s="39"/>
      <c r="E423" s="39"/>
      <c r="F423" s="41"/>
      <c r="G423" s="41"/>
      <c r="H423" s="82"/>
      <c r="I423" s="82"/>
      <c r="J423" s="82"/>
      <c r="K423" s="82"/>
      <c r="L423" s="82"/>
      <c r="M423" s="82"/>
      <c r="N423" s="40"/>
      <c r="O423" s="39"/>
      <c r="P423" s="41"/>
      <c r="Q423" s="39"/>
      <c r="R423" s="40"/>
      <c r="S423" s="41"/>
      <c r="T423" s="39"/>
      <c r="U423" s="39"/>
      <c r="V423" s="39"/>
    </row>
    <row r="424" spans="1:22" ht="12.75" customHeight="1">
      <c r="A424" s="39"/>
      <c r="B424" s="39"/>
      <c r="C424" s="39"/>
      <c r="D424" s="39"/>
      <c r="E424" s="39"/>
      <c r="F424" s="41"/>
      <c r="G424" s="41"/>
      <c r="H424" s="82"/>
      <c r="I424" s="82"/>
      <c r="J424" s="82"/>
      <c r="K424" s="82"/>
      <c r="L424" s="82"/>
      <c r="M424" s="82"/>
      <c r="N424" s="40"/>
      <c r="O424" s="39"/>
      <c r="P424" s="41"/>
      <c r="Q424" s="39"/>
      <c r="R424" s="40"/>
      <c r="S424" s="41"/>
      <c r="T424" s="39"/>
      <c r="U424" s="39"/>
      <c r="V424" s="39"/>
    </row>
    <row r="425" spans="1:22" ht="12.75" customHeight="1">
      <c r="A425" s="39"/>
      <c r="B425" s="39"/>
      <c r="C425" s="39"/>
      <c r="D425" s="39"/>
      <c r="E425" s="39"/>
      <c r="F425" s="41"/>
      <c r="G425" s="41"/>
      <c r="H425" s="82"/>
      <c r="I425" s="82"/>
      <c r="J425" s="82"/>
      <c r="K425" s="82"/>
      <c r="L425" s="82"/>
      <c r="M425" s="82"/>
      <c r="N425" s="40"/>
      <c r="O425" s="39"/>
      <c r="P425" s="41"/>
      <c r="Q425" s="39"/>
      <c r="R425" s="40"/>
      <c r="S425" s="41"/>
      <c r="T425" s="39"/>
      <c r="U425" s="39"/>
      <c r="V425" s="39"/>
    </row>
    <row r="426" spans="1:22" ht="12.75" customHeight="1">
      <c r="A426" s="39"/>
      <c r="B426" s="39"/>
      <c r="C426" s="39"/>
      <c r="D426" s="39"/>
      <c r="E426" s="39"/>
      <c r="F426" s="41"/>
      <c r="G426" s="41"/>
      <c r="H426" s="82"/>
      <c r="I426" s="82"/>
      <c r="J426" s="82"/>
      <c r="K426" s="82"/>
      <c r="L426" s="82"/>
      <c r="M426" s="82"/>
      <c r="N426" s="40"/>
      <c r="O426" s="39"/>
      <c r="P426" s="41"/>
      <c r="Q426" s="39"/>
      <c r="R426" s="40"/>
      <c r="S426" s="41"/>
      <c r="T426" s="39"/>
      <c r="U426" s="39"/>
      <c r="V426" s="39"/>
    </row>
    <row r="427" spans="1:22" ht="12.75" customHeight="1">
      <c r="A427" s="39"/>
      <c r="B427" s="39"/>
      <c r="C427" s="39"/>
      <c r="D427" s="39"/>
      <c r="E427" s="39"/>
      <c r="F427" s="41"/>
      <c r="G427" s="41"/>
      <c r="H427" s="82"/>
      <c r="I427" s="82"/>
      <c r="J427" s="82"/>
      <c r="K427" s="82"/>
      <c r="L427" s="82"/>
      <c r="M427" s="82"/>
      <c r="N427" s="40"/>
      <c r="O427" s="39"/>
      <c r="P427" s="41"/>
      <c r="Q427" s="39"/>
      <c r="R427" s="40"/>
      <c r="S427" s="41"/>
      <c r="T427" s="39"/>
      <c r="U427" s="39"/>
      <c r="V427" s="39"/>
    </row>
    <row r="428" spans="1:22" ht="12.75" customHeight="1">
      <c r="A428" s="39"/>
      <c r="B428" s="39"/>
      <c r="C428" s="39"/>
      <c r="D428" s="39"/>
      <c r="E428" s="39"/>
      <c r="F428" s="41"/>
      <c r="G428" s="41"/>
      <c r="H428" s="82"/>
      <c r="I428" s="82"/>
      <c r="J428" s="82"/>
      <c r="K428" s="82"/>
      <c r="L428" s="82"/>
      <c r="M428" s="82"/>
      <c r="N428" s="40"/>
      <c r="O428" s="39"/>
      <c r="P428" s="41"/>
      <c r="Q428" s="39"/>
      <c r="R428" s="40"/>
      <c r="S428" s="41"/>
      <c r="T428" s="39"/>
      <c r="U428" s="39"/>
      <c r="V428" s="39"/>
    </row>
    <row r="429" spans="1:22" ht="12.75" customHeight="1">
      <c r="A429" s="39"/>
      <c r="B429" s="39"/>
      <c r="C429" s="39"/>
      <c r="D429" s="39"/>
      <c r="E429" s="39"/>
      <c r="F429" s="41"/>
      <c r="G429" s="41"/>
      <c r="H429" s="82"/>
      <c r="I429" s="82"/>
      <c r="J429" s="82"/>
      <c r="K429" s="82"/>
      <c r="L429" s="82"/>
      <c r="M429" s="82"/>
      <c r="N429" s="40"/>
      <c r="O429" s="39"/>
      <c r="P429" s="41"/>
      <c r="Q429" s="39"/>
      <c r="R429" s="40"/>
      <c r="S429" s="41"/>
      <c r="T429" s="39"/>
      <c r="U429" s="39"/>
      <c r="V429" s="39"/>
    </row>
    <row r="430" spans="1:22" ht="12.75" customHeight="1">
      <c r="A430" s="39"/>
      <c r="B430" s="39"/>
      <c r="C430" s="39"/>
      <c r="D430" s="39"/>
      <c r="E430" s="39"/>
      <c r="F430" s="41"/>
      <c r="G430" s="41"/>
      <c r="H430" s="82"/>
      <c r="I430" s="82"/>
      <c r="J430" s="82"/>
      <c r="K430" s="82"/>
      <c r="L430" s="82"/>
      <c r="M430" s="82"/>
      <c r="N430" s="40"/>
      <c r="O430" s="39"/>
      <c r="P430" s="41"/>
      <c r="Q430" s="39"/>
      <c r="R430" s="40"/>
      <c r="S430" s="41"/>
      <c r="T430" s="39"/>
      <c r="U430" s="39"/>
      <c r="V430" s="39"/>
    </row>
    <row r="431" spans="1:22" ht="12.75" customHeight="1">
      <c r="A431" s="39"/>
      <c r="B431" s="39"/>
      <c r="C431" s="39"/>
      <c r="D431" s="39"/>
      <c r="E431" s="39"/>
      <c r="F431" s="41"/>
      <c r="G431" s="41"/>
      <c r="H431" s="82"/>
      <c r="I431" s="82"/>
      <c r="J431" s="82"/>
      <c r="K431" s="82"/>
      <c r="L431" s="82"/>
      <c r="M431" s="82"/>
      <c r="N431" s="40"/>
      <c r="O431" s="39"/>
      <c r="P431" s="41"/>
      <c r="Q431" s="39"/>
      <c r="R431" s="40"/>
      <c r="S431" s="41"/>
      <c r="T431" s="39"/>
      <c r="U431" s="39"/>
      <c r="V431" s="39"/>
    </row>
    <row r="432" spans="1:22" ht="12.75" customHeight="1">
      <c r="A432" s="39"/>
      <c r="B432" s="39"/>
      <c r="C432" s="39"/>
      <c r="D432" s="39"/>
      <c r="E432" s="39"/>
      <c r="F432" s="41"/>
      <c r="G432" s="41"/>
      <c r="H432" s="82"/>
      <c r="I432" s="82"/>
      <c r="J432" s="82"/>
      <c r="K432" s="82"/>
      <c r="L432" s="82"/>
      <c r="M432" s="82"/>
      <c r="N432" s="40"/>
      <c r="O432" s="39"/>
      <c r="P432" s="41"/>
      <c r="Q432" s="39"/>
      <c r="R432" s="40"/>
      <c r="S432" s="41"/>
      <c r="T432" s="39"/>
      <c r="U432" s="39"/>
      <c r="V432" s="39"/>
    </row>
    <row r="433" spans="1:22" ht="12.75" customHeight="1">
      <c r="A433" s="39"/>
      <c r="B433" s="39"/>
      <c r="C433" s="39"/>
      <c r="D433" s="39"/>
      <c r="E433" s="39"/>
      <c r="F433" s="41"/>
      <c r="G433" s="41"/>
      <c r="H433" s="82"/>
      <c r="I433" s="82"/>
      <c r="J433" s="82"/>
      <c r="K433" s="82"/>
      <c r="L433" s="82"/>
      <c r="M433" s="82"/>
      <c r="N433" s="40"/>
      <c r="O433" s="39"/>
      <c r="P433" s="41"/>
      <c r="Q433" s="39"/>
      <c r="R433" s="40"/>
      <c r="S433" s="41"/>
      <c r="T433" s="39"/>
      <c r="U433" s="39"/>
      <c r="V433" s="39"/>
    </row>
    <row r="434" spans="1:22" ht="12.75" customHeight="1">
      <c r="A434" s="39"/>
      <c r="B434" s="39"/>
      <c r="C434" s="39"/>
      <c r="D434" s="39"/>
      <c r="E434" s="39"/>
      <c r="F434" s="41"/>
      <c r="G434" s="41"/>
      <c r="H434" s="82"/>
      <c r="I434" s="82"/>
      <c r="J434" s="82"/>
      <c r="K434" s="82"/>
      <c r="L434" s="82"/>
      <c r="M434" s="82"/>
      <c r="N434" s="40"/>
      <c r="O434" s="39"/>
      <c r="P434" s="41"/>
      <c r="Q434" s="39"/>
      <c r="R434" s="40"/>
      <c r="S434" s="41"/>
      <c r="T434" s="39"/>
      <c r="U434" s="39"/>
      <c r="V434" s="39"/>
    </row>
    <row r="435" spans="1:22" ht="12.75" customHeight="1">
      <c r="A435" s="39"/>
      <c r="B435" s="39"/>
      <c r="C435" s="39"/>
      <c r="D435" s="39"/>
      <c r="E435" s="39"/>
      <c r="F435" s="41"/>
      <c r="G435" s="41"/>
      <c r="H435" s="82"/>
      <c r="I435" s="82"/>
      <c r="J435" s="82"/>
      <c r="K435" s="82"/>
      <c r="L435" s="82"/>
      <c r="M435" s="82"/>
      <c r="N435" s="40"/>
      <c r="O435" s="39"/>
      <c r="P435" s="41"/>
      <c r="Q435" s="39"/>
      <c r="R435" s="40"/>
      <c r="S435" s="41"/>
      <c r="T435" s="39"/>
      <c r="U435" s="39"/>
      <c r="V435" s="39"/>
    </row>
    <row r="436" spans="1:22" ht="12.75" customHeight="1">
      <c r="A436" s="39"/>
      <c r="B436" s="39"/>
      <c r="C436" s="39"/>
      <c r="D436" s="39"/>
      <c r="E436" s="39"/>
      <c r="F436" s="41"/>
      <c r="G436" s="41"/>
      <c r="H436" s="82"/>
      <c r="I436" s="82"/>
      <c r="J436" s="82"/>
      <c r="K436" s="82"/>
      <c r="L436" s="82"/>
      <c r="M436" s="82"/>
      <c r="N436" s="40"/>
      <c r="O436" s="39"/>
      <c r="P436" s="41"/>
      <c r="Q436" s="39"/>
      <c r="R436" s="40"/>
      <c r="S436" s="41"/>
      <c r="T436" s="39"/>
      <c r="U436" s="39"/>
      <c r="V436" s="39"/>
    </row>
    <row r="437" spans="1:22" ht="12.75" customHeight="1">
      <c r="A437" s="39"/>
      <c r="B437" s="39"/>
      <c r="C437" s="39"/>
      <c r="D437" s="39"/>
      <c r="E437" s="39"/>
      <c r="F437" s="41"/>
      <c r="G437" s="41"/>
      <c r="H437" s="82"/>
      <c r="I437" s="82"/>
      <c r="J437" s="82"/>
      <c r="K437" s="82"/>
      <c r="L437" s="82"/>
      <c r="M437" s="82"/>
      <c r="N437" s="40"/>
      <c r="O437" s="39"/>
      <c r="P437" s="41"/>
      <c r="Q437" s="39"/>
      <c r="R437" s="40"/>
      <c r="S437" s="41"/>
      <c r="T437" s="39"/>
      <c r="U437" s="39"/>
      <c r="V437" s="39"/>
    </row>
    <row r="438" spans="1:22" ht="12.75" customHeight="1">
      <c r="A438" s="39"/>
      <c r="B438" s="39"/>
      <c r="C438" s="39"/>
      <c r="D438" s="39"/>
      <c r="E438" s="39"/>
      <c r="F438" s="41"/>
      <c r="G438" s="41"/>
      <c r="H438" s="82"/>
      <c r="I438" s="82"/>
      <c r="J438" s="82"/>
      <c r="K438" s="82"/>
      <c r="L438" s="82"/>
      <c r="M438" s="82"/>
      <c r="N438" s="40"/>
      <c r="O438" s="39"/>
      <c r="P438" s="41"/>
      <c r="Q438" s="39"/>
      <c r="R438" s="40"/>
      <c r="S438" s="41"/>
      <c r="T438" s="39"/>
      <c r="U438" s="39"/>
      <c r="V438" s="39"/>
    </row>
    <row r="439" spans="1:22" ht="12.75" customHeight="1">
      <c r="A439" s="39"/>
      <c r="B439" s="39"/>
      <c r="C439" s="39"/>
      <c r="D439" s="39"/>
      <c r="E439" s="39"/>
      <c r="F439" s="41"/>
      <c r="G439" s="41"/>
      <c r="H439" s="82"/>
      <c r="I439" s="82"/>
      <c r="J439" s="82"/>
      <c r="K439" s="82"/>
      <c r="L439" s="82"/>
      <c r="M439" s="82"/>
      <c r="N439" s="40"/>
      <c r="O439" s="39"/>
      <c r="P439" s="41"/>
      <c r="Q439" s="39"/>
      <c r="R439" s="40"/>
      <c r="S439" s="41"/>
      <c r="T439" s="39"/>
      <c r="U439" s="39"/>
      <c r="V439" s="39"/>
    </row>
    <row r="440" spans="1:22" ht="12.75" customHeight="1">
      <c r="A440" s="39"/>
      <c r="B440" s="39"/>
      <c r="C440" s="39"/>
      <c r="D440" s="39"/>
      <c r="E440" s="39"/>
      <c r="F440" s="41"/>
      <c r="G440" s="41"/>
      <c r="H440" s="82"/>
      <c r="I440" s="82"/>
      <c r="J440" s="82"/>
      <c r="K440" s="82"/>
      <c r="L440" s="82"/>
      <c r="M440" s="82"/>
      <c r="N440" s="40"/>
      <c r="O440" s="39"/>
      <c r="P440" s="41"/>
      <c r="Q440" s="39"/>
      <c r="R440" s="40"/>
      <c r="S440" s="41"/>
      <c r="T440" s="39"/>
      <c r="U440" s="39"/>
      <c r="V440" s="39"/>
    </row>
    <row r="441" spans="1:22" ht="12.75" customHeight="1">
      <c r="A441" s="39"/>
      <c r="B441" s="39"/>
      <c r="C441" s="39"/>
      <c r="D441" s="39"/>
      <c r="E441" s="39"/>
      <c r="F441" s="41"/>
      <c r="G441" s="41"/>
      <c r="H441" s="82"/>
      <c r="I441" s="82"/>
      <c r="J441" s="82"/>
      <c r="K441" s="82"/>
      <c r="L441" s="82"/>
      <c r="M441" s="82"/>
      <c r="N441" s="40"/>
      <c r="O441" s="39"/>
      <c r="P441" s="41"/>
      <c r="Q441" s="39"/>
      <c r="R441" s="40"/>
      <c r="S441" s="41"/>
      <c r="T441" s="39"/>
      <c r="U441" s="39"/>
      <c r="V441" s="39"/>
    </row>
    <row r="442" spans="1:22" ht="12.75" customHeight="1">
      <c r="A442" s="39"/>
      <c r="B442" s="39"/>
      <c r="C442" s="39"/>
      <c r="D442" s="39"/>
      <c r="E442" s="39"/>
      <c r="F442" s="41"/>
      <c r="G442" s="41"/>
      <c r="H442" s="82"/>
      <c r="I442" s="82"/>
      <c r="J442" s="82"/>
      <c r="K442" s="82"/>
      <c r="L442" s="82"/>
      <c r="M442" s="82"/>
      <c r="N442" s="40"/>
      <c r="O442" s="39"/>
      <c r="P442" s="41"/>
      <c r="Q442" s="39"/>
      <c r="R442" s="40"/>
      <c r="S442" s="41"/>
      <c r="T442" s="39"/>
      <c r="U442" s="39"/>
      <c r="V442" s="39"/>
    </row>
    <row r="443" spans="1:22" ht="12.75" customHeight="1">
      <c r="A443" s="39"/>
      <c r="B443" s="39"/>
      <c r="C443" s="39"/>
      <c r="D443" s="39"/>
      <c r="E443" s="39"/>
      <c r="F443" s="41"/>
      <c r="G443" s="41"/>
      <c r="H443" s="82"/>
      <c r="I443" s="82"/>
      <c r="J443" s="82"/>
      <c r="K443" s="82"/>
      <c r="L443" s="82"/>
      <c r="M443" s="82"/>
      <c r="N443" s="40"/>
      <c r="O443" s="39"/>
      <c r="P443" s="41"/>
      <c r="Q443" s="39"/>
      <c r="R443" s="40"/>
      <c r="S443" s="41"/>
      <c r="T443" s="39"/>
      <c r="U443" s="39"/>
      <c r="V443" s="39"/>
    </row>
    <row r="444" spans="1:22" ht="12.75" customHeight="1">
      <c r="A444" s="39"/>
      <c r="B444" s="39"/>
      <c r="C444" s="39"/>
      <c r="D444" s="39"/>
      <c r="E444" s="39"/>
      <c r="F444" s="41"/>
      <c r="G444" s="41"/>
      <c r="H444" s="82"/>
      <c r="I444" s="82"/>
      <c r="J444" s="82"/>
      <c r="K444" s="82"/>
      <c r="L444" s="82"/>
      <c r="M444" s="82"/>
      <c r="N444" s="40"/>
      <c r="O444" s="39"/>
      <c r="P444" s="41"/>
      <c r="Q444" s="39"/>
      <c r="R444" s="40"/>
      <c r="S444" s="41"/>
      <c r="T444" s="39"/>
      <c r="U444" s="39"/>
      <c r="V444" s="39"/>
    </row>
    <row r="445" spans="1:22" ht="12.75" customHeight="1">
      <c r="A445" s="39"/>
      <c r="B445" s="39"/>
      <c r="C445" s="39"/>
      <c r="D445" s="39"/>
      <c r="E445" s="39"/>
      <c r="F445" s="41"/>
      <c r="G445" s="41"/>
      <c r="H445" s="82"/>
      <c r="I445" s="82"/>
      <c r="J445" s="82"/>
      <c r="K445" s="82"/>
      <c r="L445" s="82"/>
      <c r="M445" s="82"/>
      <c r="N445" s="40"/>
      <c r="O445" s="39"/>
      <c r="P445" s="41"/>
      <c r="Q445" s="39"/>
      <c r="R445" s="40"/>
      <c r="S445" s="41"/>
      <c r="T445" s="39"/>
      <c r="U445" s="39"/>
      <c r="V445" s="39"/>
    </row>
    <row r="446" spans="1:22" ht="12.75" customHeight="1">
      <c r="A446" s="39"/>
      <c r="B446" s="39"/>
      <c r="C446" s="39"/>
      <c r="D446" s="39"/>
      <c r="E446" s="39"/>
      <c r="F446" s="41"/>
      <c r="G446" s="41"/>
      <c r="H446" s="82"/>
      <c r="I446" s="82"/>
      <c r="J446" s="82"/>
      <c r="K446" s="82"/>
      <c r="L446" s="82"/>
      <c r="M446" s="82"/>
      <c r="N446" s="40"/>
      <c r="O446" s="39"/>
      <c r="P446" s="41"/>
      <c r="Q446" s="39"/>
      <c r="R446" s="40"/>
      <c r="S446" s="41"/>
      <c r="T446" s="39"/>
      <c r="U446" s="39"/>
      <c r="V446" s="39"/>
    </row>
    <row r="447" spans="1:22" ht="12.75" customHeight="1">
      <c r="A447" s="39"/>
      <c r="B447" s="39"/>
      <c r="C447" s="39"/>
      <c r="D447" s="39"/>
      <c r="E447" s="39"/>
      <c r="F447" s="41"/>
      <c r="G447" s="41"/>
      <c r="H447" s="82"/>
      <c r="I447" s="82"/>
      <c r="J447" s="82"/>
      <c r="K447" s="82"/>
      <c r="L447" s="82"/>
      <c r="M447" s="82"/>
      <c r="N447" s="40"/>
      <c r="O447" s="39"/>
      <c r="P447" s="41"/>
      <c r="Q447" s="39"/>
      <c r="R447" s="40"/>
      <c r="S447" s="41"/>
      <c r="T447" s="39"/>
      <c r="U447" s="39"/>
      <c r="V447" s="39"/>
    </row>
    <row r="448" spans="1:22" ht="12.75" customHeight="1">
      <c r="A448" s="39"/>
      <c r="B448" s="39"/>
      <c r="C448" s="39"/>
      <c r="D448" s="39"/>
      <c r="E448" s="39"/>
      <c r="F448" s="41"/>
      <c r="G448" s="41"/>
      <c r="H448" s="82"/>
      <c r="I448" s="82"/>
      <c r="J448" s="82"/>
      <c r="K448" s="82"/>
      <c r="L448" s="82"/>
      <c r="M448" s="82"/>
      <c r="N448" s="40"/>
      <c r="O448" s="39"/>
      <c r="P448" s="41"/>
      <c r="Q448" s="39"/>
      <c r="R448" s="40"/>
      <c r="S448" s="41"/>
      <c r="T448" s="39"/>
      <c r="U448" s="39"/>
      <c r="V448" s="39"/>
    </row>
    <row r="449" spans="1:22" ht="12.75" customHeight="1">
      <c r="A449" s="39"/>
      <c r="B449" s="39"/>
      <c r="C449" s="39"/>
      <c r="D449" s="39"/>
      <c r="E449" s="39"/>
      <c r="F449" s="41"/>
      <c r="G449" s="41"/>
      <c r="H449" s="82"/>
      <c r="I449" s="82"/>
      <c r="J449" s="82"/>
      <c r="K449" s="82"/>
      <c r="L449" s="82"/>
      <c r="M449" s="82"/>
      <c r="N449" s="40"/>
      <c r="O449" s="39"/>
      <c r="P449" s="41"/>
      <c r="Q449" s="39"/>
      <c r="R449" s="40"/>
      <c r="S449" s="41"/>
      <c r="T449" s="39"/>
      <c r="U449" s="39"/>
      <c r="V449" s="39"/>
    </row>
    <row r="450" spans="1:22" ht="12.75" customHeight="1">
      <c r="A450" s="39"/>
      <c r="B450" s="39"/>
      <c r="C450" s="39"/>
      <c r="D450" s="39"/>
      <c r="E450" s="39"/>
      <c r="F450" s="41"/>
      <c r="G450" s="41"/>
      <c r="H450" s="82"/>
      <c r="I450" s="82"/>
      <c r="J450" s="82"/>
      <c r="K450" s="82"/>
      <c r="L450" s="82"/>
      <c r="M450" s="82"/>
      <c r="N450" s="40"/>
      <c r="O450" s="39"/>
      <c r="P450" s="41"/>
      <c r="Q450" s="39"/>
      <c r="R450" s="40"/>
      <c r="S450" s="41"/>
      <c r="T450" s="39"/>
      <c r="U450" s="39"/>
      <c r="V450" s="39"/>
    </row>
    <row r="451" spans="1:22" ht="12.75" customHeight="1">
      <c r="A451" s="39"/>
      <c r="B451" s="39"/>
      <c r="C451" s="39"/>
      <c r="D451" s="39"/>
      <c r="E451" s="39"/>
      <c r="F451" s="41"/>
      <c r="G451" s="41"/>
      <c r="H451" s="82"/>
      <c r="I451" s="82"/>
      <c r="J451" s="82"/>
      <c r="K451" s="82"/>
      <c r="L451" s="82"/>
      <c r="M451" s="82"/>
      <c r="N451" s="40"/>
      <c r="O451" s="39"/>
      <c r="P451" s="41"/>
      <c r="Q451" s="39"/>
      <c r="R451" s="40"/>
      <c r="S451" s="41"/>
      <c r="T451" s="39"/>
      <c r="U451" s="39"/>
      <c r="V451" s="39"/>
    </row>
    <row r="452" spans="1:22" ht="12.75" customHeight="1">
      <c r="A452" s="39"/>
      <c r="B452" s="39"/>
      <c r="C452" s="39"/>
      <c r="D452" s="39"/>
      <c r="E452" s="39"/>
      <c r="F452" s="41"/>
      <c r="G452" s="41"/>
      <c r="H452" s="82"/>
      <c r="I452" s="82"/>
      <c r="J452" s="82"/>
      <c r="K452" s="82"/>
      <c r="L452" s="82"/>
      <c r="M452" s="82"/>
      <c r="N452" s="40"/>
      <c r="O452" s="39"/>
      <c r="P452" s="41"/>
      <c r="Q452" s="39"/>
      <c r="R452" s="40"/>
      <c r="S452" s="41"/>
      <c r="T452" s="39"/>
      <c r="U452" s="39"/>
      <c r="V452" s="39"/>
    </row>
    <row r="453" spans="1:22" ht="12.75" customHeight="1">
      <c r="A453" s="39"/>
      <c r="B453" s="39"/>
      <c r="C453" s="39"/>
      <c r="D453" s="39"/>
      <c r="E453" s="39"/>
      <c r="F453" s="41"/>
      <c r="G453" s="41"/>
      <c r="H453" s="82"/>
      <c r="I453" s="82"/>
      <c r="J453" s="82"/>
      <c r="K453" s="82"/>
      <c r="L453" s="82"/>
      <c r="M453" s="82"/>
      <c r="N453" s="40"/>
      <c r="O453" s="39"/>
      <c r="P453" s="41"/>
      <c r="Q453" s="39"/>
      <c r="R453" s="40"/>
      <c r="S453" s="41"/>
      <c r="T453" s="39"/>
      <c r="U453" s="39"/>
      <c r="V453" s="39"/>
    </row>
    <row r="454" spans="1:22" ht="12.75" customHeight="1">
      <c r="A454" s="39"/>
      <c r="B454" s="39"/>
      <c r="C454" s="39"/>
      <c r="D454" s="39"/>
      <c r="E454" s="39"/>
      <c r="F454" s="41"/>
      <c r="G454" s="41"/>
      <c r="H454" s="82"/>
      <c r="I454" s="82"/>
      <c r="J454" s="82"/>
      <c r="K454" s="82"/>
      <c r="L454" s="82"/>
      <c r="M454" s="82"/>
      <c r="N454" s="40"/>
      <c r="O454" s="39"/>
      <c r="P454" s="41"/>
      <c r="Q454" s="39"/>
      <c r="R454" s="40"/>
      <c r="S454" s="41"/>
      <c r="T454" s="39"/>
      <c r="U454" s="39"/>
      <c r="V454" s="39"/>
    </row>
    <row r="455" spans="1:22" ht="12.75" customHeight="1">
      <c r="A455" s="39"/>
      <c r="B455" s="39"/>
      <c r="C455" s="39"/>
      <c r="D455" s="39"/>
      <c r="E455" s="39"/>
      <c r="F455" s="41"/>
      <c r="G455" s="41"/>
      <c r="H455" s="82"/>
      <c r="I455" s="82"/>
      <c r="J455" s="82"/>
      <c r="K455" s="82"/>
      <c r="L455" s="82"/>
      <c r="M455" s="82"/>
      <c r="N455" s="40"/>
      <c r="O455" s="39"/>
      <c r="P455" s="41"/>
      <c r="Q455" s="39"/>
      <c r="R455" s="40"/>
      <c r="S455" s="41"/>
      <c r="T455" s="39"/>
      <c r="U455" s="39"/>
      <c r="V455" s="39"/>
    </row>
    <row r="456" spans="1:22" ht="12.75" customHeight="1">
      <c r="A456" s="39"/>
      <c r="B456" s="39"/>
      <c r="C456" s="39"/>
      <c r="D456" s="39"/>
      <c r="E456" s="39"/>
      <c r="F456" s="41"/>
      <c r="G456" s="41"/>
      <c r="H456" s="82"/>
      <c r="I456" s="82"/>
      <c r="J456" s="82"/>
      <c r="K456" s="82"/>
      <c r="L456" s="82"/>
      <c r="M456" s="82"/>
      <c r="N456" s="40"/>
      <c r="O456" s="39"/>
      <c r="P456" s="41"/>
      <c r="Q456" s="39"/>
      <c r="R456" s="40"/>
      <c r="S456" s="41"/>
      <c r="T456" s="39"/>
      <c r="U456" s="39"/>
      <c r="V456" s="39"/>
    </row>
    <row r="457" spans="1:22" ht="12.75" customHeight="1">
      <c r="A457" s="39"/>
      <c r="B457" s="39"/>
      <c r="C457" s="39"/>
      <c r="D457" s="39"/>
      <c r="E457" s="39"/>
      <c r="F457" s="41"/>
      <c r="G457" s="41"/>
      <c r="H457" s="82"/>
      <c r="I457" s="82"/>
      <c r="J457" s="82"/>
      <c r="K457" s="82"/>
      <c r="L457" s="82"/>
      <c r="M457" s="82"/>
      <c r="N457" s="40"/>
      <c r="O457" s="39"/>
      <c r="P457" s="41"/>
      <c r="Q457" s="39"/>
      <c r="R457" s="40"/>
      <c r="S457" s="41"/>
      <c r="T457" s="39"/>
      <c r="U457" s="39"/>
      <c r="V457" s="39"/>
    </row>
    <row r="458" spans="1:22" ht="12.75" customHeight="1">
      <c r="A458" s="39"/>
      <c r="B458" s="39"/>
      <c r="C458" s="39"/>
      <c r="D458" s="39"/>
      <c r="E458" s="39"/>
      <c r="F458" s="41"/>
      <c r="G458" s="41"/>
      <c r="H458" s="82"/>
      <c r="I458" s="82"/>
      <c r="J458" s="82"/>
      <c r="K458" s="82"/>
      <c r="L458" s="82"/>
      <c r="M458" s="82"/>
      <c r="N458" s="40"/>
      <c r="O458" s="39"/>
      <c r="P458" s="41"/>
      <c r="Q458" s="39"/>
      <c r="R458" s="40"/>
      <c r="S458" s="41"/>
      <c r="T458" s="39"/>
      <c r="U458" s="39"/>
      <c r="V458" s="39"/>
    </row>
    <row r="459" spans="1:22" ht="12.75" customHeight="1">
      <c r="A459" s="39"/>
      <c r="B459" s="39"/>
      <c r="C459" s="39"/>
      <c r="D459" s="39"/>
      <c r="E459" s="39"/>
      <c r="F459" s="41"/>
      <c r="G459" s="41"/>
      <c r="H459" s="82"/>
      <c r="I459" s="82"/>
      <c r="J459" s="82"/>
      <c r="K459" s="82"/>
      <c r="L459" s="82"/>
      <c r="M459" s="82"/>
      <c r="N459" s="40"/>
      <c r="O459" s="39"/>
      <c r="P459" s="41"/>
      <c r="Q459" s="39"/>
      <c r="R459" s="40"/>
      <c r="S459" s="41"/>
      <c r="T459" s="39"/>
      <c r="U459" s="39"/>
      <c r="V459" s="39"/>
    </row>
    <row r="460" spans="1:22" ht="12.75" customHeight="1">
      <c r="A460" s="39"/>
      <c r="B460" s="39"/>
      <c r="C460" s="39"/>
      <c r="D460" s="39"/>
      <c r="E460" s="39"/>
      <c r="F460" s="41"/>
      <c r="G460" s="41"/>
      <c r="H460" s="82"/>
      <c r="I460" s="82"/>
      <c r="J460" s="82"/>
      <c r="K460" s="82"/>
      <c r="L460" s="82"/>
      <c r="M460" s="82"/>
      <c r="N460" s="40"/>
      <c r="O460" s="39"/>
      <c r="P460" s="41"/>
      <c r="Q460" s="39"/>
      <c r="R460" s="40"/>
      <c r="S460" s="41"/>
      <c r="T460" s="39"/>
      <c r="U460" s="39"/>
      <c r="V460" s="39"/>
    </row>
    <row r="461" spans="1:22" ht="12.75" customHeight="1">
      <c r="A461" s="39"/>
      <c r="B461" s="39"/>
      <c r="C461" s="39"/>
      <c r="D461" s="39"/>
      <c r="E461" s="39"/>
      <c r="F461" s="41"/>
      <c r="G461" s="41"/>
      <c r="H461" s="82"/>
      <c r="I461" s="82"/>
      <c r="J461" s="82"/>
      <c r="K461" s="82"/>
      <c r="L461" s="82"/>
      <c r="M461" s="82"/>
      <c r="N461" s="40"/>
      <c r="O461" s="39"/>
      <c r="P461" s="41"/>
      <c r="Q461" s="39"/>
      <c r="R461" s="40"/>
      <c r="S461" s="41"/>
      <c r="T461" s="39"/>
      <c r="U461" s="39"/>
      <c r="V461" s="39"/>
    </row>
    <row r="462" spans="1:22" ht="12.75" customHeight="1">
      <c r="A462" s="39"/>
      <c r="B462" s="39"/>
      <c r="C462" s="39"/>
      <c r="D462" s="39"/>
      <c r="E462" s="39"/>
      <c r="F462" s="41"/>
      <c r="G462" s="41"/>
      <c r="H462" s="82"/>
      <c r="I462" s="82"/>
      <c r="J462" s="82"/>
      <c r="K462" s="82"/>
      <c r="L462" s="82"/>
      <c r="M462" s="82"/>
      <c r="N462" s="40"/>
      <c r="O462" s="39"/>
      <c r="P462" s="41"/>
      <c r="Q462" s="39"/>
      <c r="R462" s="40"/>
      <c r="S462" s="41"/>
      <c r="T462" s="39"/>
      <c r="U462" s="39"/>
      <c r="V462" s="39"/>
    </row>
    <row r="463" spans="1:22" ht="12.75" customHeight="1">
      <c r="A463" s="39"/>
      <c r="B463" s="39"/>
      <c r="C463" s="39"/>
      <c r="D463" s="39"/>
      <c r="E463" s="39"/>
      <c r="F463" s="41"/>
      <c r="G463" s="41"/>
      <c r="H463" s="82"/>
      <c r="I463" s="82"/>
      <c r="J463" s="82"/>
      <c r="K463" s="82"/>
      <c r="L463" s="82"/>
      <c r="M463" s="82"/>
      <c r="N463" s="40"/>
      <c r="O463" s="39"/>
      <c r="P463" s="41"/>
      <c r="Q463" s="39"/>
      <c r="R463" s="40"/>
      <c r="S463" s="41"/>
      <c r="T463" s="39"/>
      <c r="U463" s="39"/>
      <c r="V463" s="39"/>
    </row>
    <row r="464" spans="1:22" ht="12.75" customHeight="1">
      <c r="A464" s="39"/>
      <c r="B464" s="39"/>
      <c r="C464" s="39"/>
      <c r="D464" s="39"/>
      <c r="E464" s="39"/>
      <c r="F464" s="41"/>
      <c r="G464" s="41"/>
      <c r="H464" s="82"/>
      <c r="I464" s="82"/>
      <c r="J464" s="82"/>
      <c r="K464" s="82"/>
      <c r="L464" s="82"/>
      <c r="M464" s="82"/>
      <c r="N464" s="40"/>
      <c r="O464" s="39"/>
      <c r="P464" s="41"/>
      <c r="Q464" s="39"/>
      <c r="R464" s="40"/>
      <c r="S464" s="41"/>
      <c r="T464" s="39"/>
      <c r="U464" s="39"/>
      <c r="V464" s="39"/>
    </row>
    <row r="465" spans="1:22" ht="12.75" customHeight="1">
      <c r="A465" s="39"/>
      <c r="B465" s="39"/>
      <c r="C465" s="39"/>
      <c r="D465" s="39"/>
      <c r="E465" s="39"/>
      <c r="F465" s="41"/>
      <c r="G465" s="41"/>
      <c r="H465" s="82"/>
      <c r="I465" s="82"/>
      <c r="J465" s="82"/>
      <c r="K465" s="82"/>
      <c r="L465" s="82"/>
      <c r="M465" s="82"/>
      <c r="N465" s="40"/>
      <c r="O465" s="39"/>
      <c r="P465" s="41"/>
      <c r="Q465" s="39"/>
      <c r="R465" s="40"/>
      <c r="S465" s="41"/>
      <c r="T465" s="39"/>
      <c r="U465" s="39"/>
      <c r="V465" s="39"/>
    </row>
    <row r="466" spans="1:22" ht="12.75" customHeight="1">
      <c r="A466" s="39"/>
      <c r="B466" s="39"/>
      <c r="C466" s="39"/>
      <c r="D466" s="39"/>
      <c r="E466" s="39"/>
      <c r="F466" s="41"/>
      <c r="G466" s="41"/>
      <c r="H466" s="82"/>
      <c r="I466" s="82"/>
      <c r="J466" s="82"/>
      <c r="K466" s="82"/>
      <c r="L466" s="82"/>
      <c r="M466" s="82"/>
      <c r="N466" s="40"/>
      <c r="O466" s="39"/>
      <c r="P466" s="41"/>
      <c r="Q466" s="39"/>
      <c r="R466" s="40"/>
      <c r="S466" s="41"/>
      <c r="T466" s="39"/>
      <c r="U466" s="39"/>
      <c r="V466" s="39"/>
    </row>
    <row r="467" spans="1:22" ht="12.75" customHeight="1">
      <c r="A467" s="39"/>
      <c r="B467" s="39"/>
      <c r="C467" s="39"/>
      <c r="D467" s="39"/>
      <c r="E467" s="39"/>
      <c r="F467" s="41"/>
      <c r="G467" s="41"/>
      <c r="H467" s="82"/>
      <c r="I467" s="82"/>
      <c r="J467" s="82"/>
      <c r="K467" s="82"/>
      <c r="L467" s="82"/>
      <c r="M467" s="82"/>
      <c r="N467" s="40"/>
      <c r="O467" s="39"/>
      <c r="P467" s="41"/>
      <c r="Q467" s="39"/>
      <c r="R467" s="40"/>
      <c r="S467" s="41"/>
      <c r="T467" s="39"/>
      <c r="U467" s="39"/>
      <c r="V467" s="39"/>
    </row>
    <row r="468" spans="1:22" ht="12.75" customHeight="1">
      <c r="A468" s="39"/>
      <c r="B468" s="39"/>
      <c r="C468" s="39"/>
      <c r="D468" s="39"/>
      <c r="E468" s="39"/>
      <c r="F468" s="41"/>
      <c r="G468" s="41"/>
      <c r="H468" s="82"/>
      <c r="I468" s="82"/>
      <c r="J468" s="82"/>
      <c r="K468" s="82"/>
      <c r="L468" s="82"/>
      <c r="M468" s="82"/>
      <c r="N468" s="40"/>
      <c r="O468" s="39"/>
      <c r="P468" s="41"/>
      <c r="Q468" s="39"/>
      <c r="R468" s="40"/>
      <c r="S468" s="41"/>
      <c r="T468" s="39"/>
      <c r="U468" s="39"/>
      <c r="V468" s="39"/>
    </row>
    <row r="469" spans="1:22" ht="12.75" customHeight="1">
      <c r="A469" s="39"/>
      <c r="B469" s="39"/>
      <c r="C469" s="39"/>
      <c r="D469" s="39"/>
      <c r="E469" s="39"/>
      <c r="F469" s="41"/>
      <c r="G469" s="41"/>
      <c r="H469" s="82"/>
      <c r="I469" s="82"/>
      <c r="J469" s="82"/>
      <c r="K469" s="82"/>
      <c r="L469" s="82"/>
      <c r="M469" s="82"/>
      <c r="N469" s="40"/>
      <c r="O469" s="39"/>
      <c r="P469" s="41"/>
      <c r="Q469" s="39"/>
      <c r="R469" s="40"/>
      <c r="S469" s="41"/>
      <c r="T469" s="39"/>
      <c r="U469" s="39"/>
      <c r="V469" s="39"/>
    </row>
    <row r="470" spans="1:22" ht="12.75" customHeight="1">
      <c r="A470" s="39"/>
      <c r="B470" s="39"/>
      <c r="C470" s="39"/>
      <c r="D470" s="39"/>
      <c r="E470" s="39"/>
      <c r="F470" s="41"/>
      <c r="G470" s="41"/>
      <c r="H470" s="82"/>
      <c r="I470" s="82"/>
      <c r="J470" s="82"/>
      <c r="K470" s="82"/>
      <c r="L470" s="82"/>
      <c r="M470" s="82"/>
      <c r="N470" s="40"/>
      <c r="O470" s="39"/>
      <c r="P470" s="41"/>
      <c r="Q470" s="39"/>
      <c r="R470" s="40"/>
      <c r="S470" s="41"/>
      <c r="T470" s="39"/>
      <c r="U470" s="39"/>
      <c r="V470" s="39"/>
    </row>
    <row r="471" spans="1:22" ht="12.75" customHeight="1">
      <c r="A471" s="39"/>
      <c r="B471" s="39"/>
      <c r="C471" s="39"/>
      <c r="D471" s="39"/>
      <c r="E471" s="39"/>
      <c r="F471" s="41"/>
      <c r="G471" s="41"/>
      <c r="H471" s="82"/>
      <c r="I471" s="82"/>
      <c r="J471" s="82"/>
      <c r="K471" s="82"/>
      <c r="L471" s="82"/>
      <c r="M471" s="82"/>
      <c r="N471" s="40"/>
      <c r="O471" s="39"/>
      <c r="P471" s="41"/>
      <c r="Q471" s="39"/>
      <c r="R471" s="40"/>
      <c r="S471" s="41"/>
      <c r="T471" s="39"/>
      <c r="U471" s="39"/>
      <c r="V471" s="39"/>
    </row>
    <row r="472" spans="1:22" ht="12.75" customHeight="1">
      <c r="A472" s="39"/>
      <c r="B472" s="39"/>
      <c r="C472" s="39"/>
      <c r="D472" s="39"/>
      <c r="E472" s="39"/>
      <c r="F472" s="41"/>
      <c r="G472" s="41"/>
      <c r="H472" s="82"/>
      <c r="I472" s="82"/>
      <c r="J472" s="82"/>
      <c r="K472" s="82"/>
      <c r="L472" s="82"/>
      <c r="M472" s="82"/>
      <c r="N472" s="40"/>
      <c r="O472" s="39"/>
      <c r="P472" s="41"/>
      <c r="Q472" s="39"/>
      <c r="R472" s="40"/>
      <c r="S472" s="41"/>
      <c r="T472" s="39"/>
      <c r="U472" s="39"/>
      <c r="V472" s="39"/>
    </row>
    <row r="473" spans="1:22" ht="12.75" customHeight="1">
      <c r="A473" s="39"/>
      <c r="B473" s="39"/>
      <c r="C473" s="39"/>
      <c r="D473" s="39"/>
      <c r="E473" s="39"/>
      <c r="F473" s="41"/>
      <c r="G473" s="41"/>
      <c r="H473" s="82"/>
      <c r="I473" s="82"/>
      <c r="J473" s="82"/>
      <c r="K473" s="82"/>
      <c r="L473" s="82"/>
      <c r="M473" s="82"/>
      <c r="N473" s="40"/>
      <c r="O473" s="39"/>
      <c r="P473" s="41"/>
      <c r="Q473" s="39"/>
      <c r="R473" s="40"/>
      <c r="S473" s="41"/>
      <c r="T473" s="39"/>
      <c r="U473" s="39"/>
      <c r="V473" s="39"/>
    </row>
    <row r="474" spans="1:22" ht="12.75" customHeight="1">
      <c r="A474" s="39"/>
      <c r="B474" s="39"/>
      <c r="C474" s="39"/>
      <c r="D474" s="39"/>
      <c r="E474" s="39"/>
      <c r="F474" s="41"/>
      <c r="G474" s="41"/>
      <c r="H474" s="82"/>
      <c r="I474" s="82"/>
      <c r="J474" s="82"/>
      <c r="K474" s="82"/>
      <c r="L474" s="82"/>
      <c r="M474" s="82"/>
      <c r="N474" s="40"/>
      <c r="O474" s="39"/>
      <c r="P474" s="41"/>
      <c r="Q474" s="39"/>
      <c r="R474" s="40"/>
      <c r="S474" s="41"/>
      <c r="T474" s="39"/>
      <c r="U474" s="39"/>
      <c r="V474" s="39"/>
    </row>
    <row r="475" spans="1:22" ht="12.75" customHeight="1">
      <c r="A475" s="39"/>
      <c r="B475" s="39"/>
      <c r="C475" s="39"/>
      <c r="D475" s="39"/>
      <c r="E475" s="39"/>
      <c r="F475" s="41"/>
      <c r="G475" s="41"/>
      <c r="H475" s="82"/>
      <c r="I475" s="82"/>
      <c r="J475" s="82"/>
      <c r="K475" s="82"/>
      <c r="L475" s="82"/>
      <c r="M475" s="82"/>
      <c r="N475" s="40"/>
      <c r="O475" s="39"/>
      <c r="P475" s="41"/>
      <c r="Q475" s="39"/>
      <c r="R475" s="40"/>
      <c r="S475" s="41"/>
      <c r="T475" s="39"/>
      <c r="U475" s="39"/>
      <c r="V475" s="39"/>
    </row>
    <row r="476" spans="1:22" ht="12.75" customHeight="1">
      <c r="A476" s="39"/>
      <c r="B476" s="39"/>
      <c r="C476" s="39"/>
      <c r="D476" s="39"/>
      <c r="E476" s="39"/>
      <c r="F476" s="41"/>
      <c r="G476" s="41"/>
      <c r="H476" s="82"/>
      <c r="I476" s="82"/>
      <c r="J476" s="82"/>
      <c r="K476" s="82"/>
      <c r="L476" s="82"/>
      <c r="M476" s="82"/>
      <c r="N476" s="40"/>
      <c r="O476" s="39"/>
      <c r="P476" s="41"/>
      <c r="Q476" s="39"/>
      <c r="R476" s="40"/>
      <c r="S476" s="41"/>
      <c r="T476" s="39"/>
      <c r="U476" s="39"/>
      <c r="V476" s="39"/>
    </row>
    <row r="477" spans="1:22" ht="12.75" customHeight="1">
      <c r="A477" s="39"/>
      <c r="B477" s="39"/>
      <c r="C477" s="39"/>
      <c r="D477" s="39"/>
      <c r="E477" s="39"/>
      <c r="F477" s="41"/>
      <c r="G477" s="41"/>
      <c r="H477" s="82"/>
      <c r="I477" s="82"/>
      <c r="J477" s="82"/>
      <c r="K477" s="82"/>
      <c r="L477" s="82"/>
      <c r="M477" s="82"/>
      <c r="N477" s="40"/>
      <c r="O477" s="39"/>
      <c r="P477" s="41"/>
      <c r="Q477" s="39"/>
      <c r="R477" s="40"/>
      <c r="S477" s="41"/>
      <c r="T477" s="39"/>
      <c r="U477" s="39"/>
      <c r="V477" s="39"/>
    </row>
    <row r="478" spans="1:22" ht="12.75" customHeight="1">
      <c r="A478" s="39"/>
      <c r="B478" s="39"/>
      <c r="C478" s="39"/>
      <c r="D478" s="39"/>
      <c r="E478" s="39"/>
      <c r="F478" s="41"/>
      <c r="G478" s="41"/>
      <c r="H478" s="82"/>
      <c r="I478" s="82"/>
      <c r="J478" s="82"/>
      <c r="K478" s="82"/>
      <c r="L478" s="82"/>
      <c r="M478" s="82"/>
      <c r="N478" s="40"/>
      <c r="O478" s="39"/>
      <c r="P478" s="41"/>
      <c r="Q478" s="39"/>
      <c r="R478" s="40"/>
      <c r="S478" s="41"/>
      <c r="T478" s="39"/>
      <c r="U478" s="39"/>
      <c r="V478" s="39"/>
    </row>
    <row r="479" spans="1:22" ht="12.75" customHeight="1">
      <c r="A479" s="39"/>
      <c r="B479" s="39"/>
      <c r="C479" s="39"/>
      <c r="D479" s="39"/>
      <c r="E479" s="39"/>
      <c r="F479" s="41"/>
      <c r="G479" s="41"/>
      <c r="H479" s="82"/>
      <c r="I479" s="82"/>
      <c r="J479" s="82"/>
      <c r="K479" s="82"/>
      <c r="L479" s="82"/>
      <c r="M479" s="82"/>
      <c r="N479" s="40"/>
      <c r="O479" s="39"/>
      <c r="P479" s="41"/>
      <c r="Q479" s="39"/>
      <c r="R479" s="40"/>
      <c r="S479" s="41"/>
      <c r="T479" s="39"/>
      <c r="U479" s="39"/>
      <c r="V479" s="39"/>
    </row>
    <row r="480" spans="1:22" ht="12.75" customHeight="1">
      <c r="A480" s="39"/>
      <c r="B480" s="39"/>
      <c r="C480" s="39"/>
      <c r="D480" s="39"/>
      <c r="E480" s="39"/>
      <c r="F480" s="41"/>
      <c r="G480" s="41"/>
      <c r="H480" s="82"/>
      <c r="I480" s="82"/>
      <c r="J480" s="82"/>
      <c r="K480" s="82"/>
      <c r="L480" s="82"/>
      <c r="M480" s="82"/>
      <c r="N480" s="40"/>
      <c r="O480" s="39"/>
      <c r="P480" s="41"/>
      <c r="Q480" s="39"/>
      <c r="R480" s="40"/>
      <c r="S480" s="41"/>
      <c r="T480" s="39"/>
      <c r="U480" s="39"/>
      <c r="V480" s="39"/>
    </row>
    <row r="481" spans="1:22" ht="12.75" customHeight="1">
      <c r="A481" s="39"/>
      <c r="B481" s="39"/>
      <c r="C481" s="39"/>
      <c r="D481" s="39"/>
      <c r="E481" s="39"/>
      <c r="F481" s="41"/>
      <c r="G481" s="41"/>
      <c r="H481" s="82"/>
      <c r="I481" s="82"/>
      <c r="J481" s="82"/>
      <c r="K481" s="82"/>
      <c r="L481" s="82"/>
      <c r="M481" s="82"/>
      <c r="N481" s="40"/>
      <c r="O481" s="39"/>
      <c r="P481" s="41"/>
      <c r="Q481" s="39"/>
      <c r="R481" s="40"/>
      <c r="S481" s="41"/>
      <c r="T481" s="39"/>
      <c r="U481" s="39"/>
      <c r="V481" s="39"/>
    </row>
    <row r="482" spans="1:22" ht="12.75" customHeight="1">
      <c r="A482" s="39"/>
      <c r="B482" s="39"/>
      <c r="C482" s="39"/>
      <c r="D482" s="39"/>
      <c r="E482" s="39"/>
      <c r="F482" s="41"/>
      <c r="G482" s="41"/>
      <c r="H482" s="82"/>
      <c r="I482" s="82"/>
      <c r="J482" s="82"/>
      <c r="K482" s="82"/>
      <c r="L482" s="82"/>
      <c r="M482" s="82"/>
      <c r="N482" s="40"/>
      <c r="O482" s="39"/>
      <c r="P482" s="41"/>
      <c r="Q482" s="39"/>
      <c r="R482" s="40"/>
      <c r="S482" s="41"/>
      <c r="T482" s="39"/>
      <c r="U482" s="39"/>
      <c r="V482" s="39"/>
    </row>
    <row r="483" spans="1:22" ht="12.75" customHeight="1">
      <c r="A483" s="39"/>
      <c r="B483" s="39"/>
      <c r="C483" s="39"/>
      <c r="D483" s="39"/>
      <c r="E483" s="39"/>
      <c r="F483" s="41"/>
      <c r="G483" s="41"/>
      <c r="H483" s="82"/>
      <c r="I483" s="82"/>
      <c r="J483" s="82"/>
      <c r="K483" s="82"/>
      <c r="L483" s="82"/>
      <c r="M483" s="82"/>
      <c r="N483" s="40"/>
      <c r="O483" s="39"/>
      <c r="P483" s="41"/>
      <c r="Q483" s="39"/>
      <c r="R483" s="40"/>
      <c r="S483" s="41"/>
      <c r="T483" s="39"/>
      <c r="U483" s="39"/>
      <c r="V483" s="39"/>
    </row>
    <row r="484" spans="1:22" ht="12.75" customHeight="1">
      <c r="A484" s="39"/>
      <c r="B484" s="39"/>
      <c r="C484" s="39"/>
      <c r="D484" s="39"/>
      <c r="E484" s="39"/>
      <c r="F484" s="41"/>
      <c r="G484" s="41"/>
      <c r="H484" s="82"/>
      <c r="I484" s="82"/>
      <c r="J484" s="82"/>
      <c r="K484" s="82"/>
      <c r="L484" s="82"/>
      <c r="M484" s="82"/>
      <c r="N484" s="40"/>
      <c r="O484" s="39"/>
      <c r="P484" s="41"/>
      <c r="Q484" s="39"/>
      <c r="R484" s="40"/>
      <c r="S484" s="41"/>
      <c r="T484" s="39"/>
      <c r="U484" s="39"/>
      <c r="V484" s="39"/>
    </row>
    <row r="485" spans="1:22" ht="12.75" customHeight="1">
      <c r="A485" s="39"/>
      <c r="B485" s="39"/>
      <c r="C485" s="39"/>
      <c r="D485" s="39"/>
      <c r="E485" s="39"/>
      <c r="F485" s="41"/>
      <c r="G485" s="41"/>
      <c r="H485" s="82"/>
      <c r="I485" s="82"/>
      <c r="J485" s="82"/>
      <c r="K485" s="82"/>
      <c r="L485" s="82"/>
      <c r="M485" s="82"/>
      <c r="N485" s="40"/>
      <c r="O485" s="39"/>
      <c r="P485" s="41"/>
      <c r="Q485" s="39"/>
      <c r="R485" s="40"/>
      <c r="S485" s="41"/>
      <c r="T485" s="39"/>
      <c r="U485" s="39"/>
      <c r="V485" s="39"/>
    </row>
    <row r="486" spans="1:22" ht="12.75" customHeight="1">
      <c r="A486" s="39"/>
      <c r="B486" s="39"/>
      <c r="C486" s="39"/>
      <c r="D486" s="39"/>
      <c r="E486" s="39"/>
      <c r="F486" s="41"/>
      <c r="G486" s="41"/>
      <c r="H486" s="82"/>
      <c r="I486" s="82"/>
      <c r="J486" s="82"/>
      <c r="K486" s="82"/>
      <c r="L486" s="82"/>
      <c r="M486" s="82"/>
      <c r="N486" s="40"/>
      <c r="O486" s="39"/>
      <c r="P486" s="41"/>
      <c r="Q486" s="39"/>
      <c r="R486" s="40"/>
      <c r="S486" s="41"/>
      <c r="T486" s="39"/>
      <c r="U486" s="39"/>
      <c r="V486" s="39"/>
    </row>
    <row r="487" spans="1:22" ht="12.75" customHeight="1">
      <c r="A487" s="39"/>
      <c r="B487" s="39"/>
      <c r="C487" s="39"/>
      <c r="D487" s="39"/>
      <c r="E487" s="39"/>
      <c r="F487" s="41"/>
      <c r="G487" s="41"/>
      <c r="H487" s="82"/>
      <c r="I487" s="82"/>
      <c r="J487" s="82"/>
      <c r="K487" s="82"/>
      <c r="L487" s="82"/>
      <c r="M487" s="82"/>
      <c r="N487" s="40"/>
      <c r="O487" s="39"/>
      <c r="P487" s="41"/>
      <c r="Q487" s="39"/>
      <c r="R487" s="40"/>
      <c r="S487" s="41"/>
      <c r="T487" s="39"/>
      <c r="U487" s="39"/>
      <c r="V487" s="39"/>
    </row>
    <row r="488" spans="1:22" ht="12.75" customHeight="1">
      <c r="A488" s="39"/>
      <c r="B488" s="39"/>
      <c r="C488" s="39"/>
      <c r="D488" s="39"/>
      <c r="E488" s="39"/>
      <c r="F488" s="41"/>
      <c r="G488" s="41"/>
      <c r="H488" s="82"/>
      <c r="I488" s="82"/>
      <c r="J488" s="82"/>
      <c r="K488" s="82"/>
      <c r="L488" s="82"/>
      <c r="M488" s="82"/>
      <c r="N488" s="40"/>
      <c r="O488" s="39"/>
      <c r="P488" s="41"/>
      <c r="Q488" s="39"/>
      <c r="R488" s="40"/>
      <c r="S488" s="41"/>
      <c r="T488" s="39"/>
      <c r="U488" s="39"/>
      <c r="V488" s="39"/>
    </row>
    <row r="489" spans="1:22" ht="12.75" customHeight="1">
      <c r="A489" s="39"/>
      <c r="B489" s="39"/>
      <c r="C489" s="39"/>
      <c r="D489" s="39"/>
      <c r="E489" s="39"/>
      <c r="F489" s="41"/>
      <c r="G489" s="41"/>
      <c r="H489" s="82"/>
      <c r="I489" s="82"/>
      <c r="J489" s="82"/>
      <c r="K489" s="82"/>
      <c r="L489" s="82"/>
      <c r="M489" s="82"/>
      <c r="N489" s="40"/>
      <c r="O489" s="39"/>
      <c r="P489" s="41"/>
      <c r="Q489" s="39"/>
      <c r="R489" s="40"/>
      <c r="S489" s="41"/>
      <c r="T489" s="39"/>
      <c r="U489" s="39"/>
      <c r="V489" s="39"/>
    </row>
    <row r="490" spans="1:22" ht="12.75" customHeight="1">
      <c r="A490" s="39"/>
      <c r="B490" s="39"/>
      <c r="C490" s="39"/>
      <c r="D490" s="39"/>
      <c r="E490" s="39"/>
      <c r="F490" s="41"/>
      <c r="G490" s="41"/>
      <c r="H490" s="82"/>
      <c r="I490" s="82"/>
      <c r="J490" s="82"/>
      <c r="K490" s="82"/>
      <c r="L490" s="82"/>
      <c r="M490" s="82"/>
      <c r="N490" s="40"/>
      <c r="O490" s="39"/>
      <c r="P490" s="41"/>
      <c r="Q490" s="39"/>
      <c r="R490" s="40"/>
      <c r="S490" s="41"/>
      <c r="T490" s="39"/>
      <c r="U490" s="39"/>
      <c r="V490" s="39"/>
    </row>
    <row r="491" spans="1:22" ht="12.75" customHeight="1">
      <c r="A491" s="39"/>
      <c r="B491" s="39"/>
      <c r="C491" s="39"/>
      <c r="D491" s="39"/>
      <c r="E491" s="39"/>
      <c r="F491" s="41"/>
      <c r="G491" s="41"/>
      <c r="H491" s="82"/>
      <c r="I491" s="82"/>
      <c r="J491" s="82"/>
      <c r="K491" s="82"/>
      <c r="L491" s="82"/>
      <c r="M491" s="82"/>
      <c r="N491" s="40"/>
      <c r="O491" s="39"/>
      <c r="P491" s="41"/>
      <c r="Q491" s="39"/>
      <c r="R491" s="40"/>
      <c r="S491" s="41"/>
      <c r="T491" s="39"/>
      <c r="U491" s="39"/>
      <c r="V491" s="39"/>
    </row>
    <row r="492" spans="1:22" ht="12.75" customHeight="1">
      <c r="A492" s="39"/>
      <c r="B492" s="39"/>
      <c r="C492" s="39"/>
      <c r="D492" s="39"/>
      <c r="E492" s="39"/>
      <c r="F492" s="41"/>
      <c r="G492" s="41"/>
      <c r="H492" s="82"/>
      <c r="I492" s="82"/>
      <c r="J492" s="82"/>
      <c r="K492" s="82"/>
      <c r="L492" s="82"/>
      <c r="M492" s="82"/>
      <c r="N492" s="40"/>
      <c r="O492" s="39"/>
      <c r="P492" s="41"/>
      <c r="Q492" s="39"/>
      <c r="R492" s="40"/>
      <c r="S492" s="41"/>
      <c r="T492" s="39"/>
      <c r="U492" s="39"/>
      <c r="V492" s="39"/>
    </row>
    <row r="493" spans="1:22" ht="12.75" customHeight="1">
      <c r="A493" s="39"/>
      <c r="B493" s="39"/>
      <c r="C493" s="39"/>
      <c r="D493" s="39"/>
      <c r="E493" s="39"/>
      <c r="F493" s="41"/>
      <c r="G493" s="41"/>
      <c r="H493" s="82"/>
      <c r="I493" s="82"/>
      <c r="J493" s="82"/>
      <c r="K493" s="82"/>
      <c r="L493" s="82"/>
      <c r="M493" s="82"/>
      <c r="N493" s="40"/>
      <c r="O493" s="39"/>
      <c r="P493" s="41"/>
      <c r="Q493" s="39"/>
      <c r="R493" s="40"/>
      <c r="S493" s="41"/>
      <c r="T493" s="39"/>
      <c r="U493" s="39"/>
      <c r="V493" s="39"/>
    </row>
    <row r="494" spans="1:22" ht="12.75" customHeight="1">
      <c r="A494" s="39"/>
      <c r="B494" s="39"/>
      <c r="C494" s="39"/>
      <c r="D494" s="39"/>
      <c r="E494" s="39"/>
      <c r="F494" s="41"/>
      <c r="G494" s="41"/>
      <c r="H494" s="82"/>
      <c r="I494" s="82"/>
      <c r="J494" s="82"/>
      <c r="K494" s="82"/>
      <c r="L494" s="82"/>
      <c r="M494" s="82"/>
      <c r="N494" s="40"/>
      <c r="O494" s="39"/>
      <c r="P494" s="41"/>
      <c r="Q494" s="39"/>
      <c r="R494" s="40"/>
      <c r="S494" s="41"/>
      <c r="T494" s="39"/>
      <c r="U494" s="39"/>
      <c r="V494" s="39"/>
    </row>
    <row r="495" spans="1:22" ht="12.75" customHeight="1">
      <c r="A495" s="39"/>
      <c r="B495" s="39"/>
      <c r="C495" s="39"/>
      <c r="D495" s="39"/>
      <c r="E495" s="39"/>
      <c r="F495" s="41"/>
      <c r="G495" s="41"/>
      <c r="H495" s="82"/>
      <c r="I495" s="82"/>
      <c r="J495" s="82"/>
      <c r="K495" s="82"/>
      <c r="L495" s="82"/>
      <c r="M495" s="82"/>
      <c r="N495" s="40"/>
      <c r="O495" s="39"/>
      <c r="P495" s="41"/>
      <c r="Q495" s="39"/>
      <c r="R495" s="40"/>
      <c r="S495" s="41"/>
      <c r="T495" s="39"/>
      <c r="U495" s="39"/>
      <c r="V495" s="39"/>
    </row>
    <row r="496" spans="1:22" ht="12.75" customHeight="1">
      <c r="A496" s="39"/>
      <c r="B496" s="39"/>
      <c r="C496" s="39"/>
      <c r="D496" s="39"/>
      <c r="E496" s="39"/>
      <c r="F496" s="41"/>
      <c r="G496" s="41"/>
      <c r="H496" s="82"/>
      <c r="I496" s="82"/>
      <c r="J496" s="82"/>
      <c r="K496" s="82"/>
      <c r="L496" s="82"/>
      <c r="M496" s="82"/>
      <c r="N496" s="40"/>
      <c r="O496" s="39"/>
      <c r="P496" s="41"/>
      <c r="Q496" s="39"/>
      <c r="R496" s="40"/>
      <c r="S496" s="41"/>
      <c r="T496" s="39"/>
      <c r="U496" s="39"/>
      <c r="V496" s="39"/>
    </row>
    <row r="497" spans="1:22" ht="12.75" customHeight="1">
      <c r="A497" s="39"/>
      <c r="B497" s="39"/>
      <c r="C497" s="39"/>
      <c r="D497" s="39"/>
      <c r="E497" s="39"/>
      <c r="F497" s="41"/>
      <c r="G497" s="41"/>
      <c r="H497" s="82"/>
      <c r="I497" s="82"/>
      <c r="J497" s="82"/>
      <c r="K497" s="82"/>
      <c r="L497" s="82"/>
      <c r="M497" s="82"/>
      <c r="N497" s="40"/>
      <c r="O497" s="39"/>
      <c r="P497" s="41"/>
      <c r="Q497" s="39"/>
      <c r="R497" s="40"/>
      <c r="S497" s="41"/>
      <c r="T497" s="39"/>
      <c r="U497" s="39"/>
      <c r="V497" s="39"/>
    </row>
    <row r="498" spans="1:22" ht="12.75" customHeight="1">
      <c r="A498" s="39"/>
      <c r="B498" s="39"/>
      <c r="C498" s="39"/>
      <c r="D498" s="39"/>
      <c r="E498" s="39"/>
      <c r="F498" s="41"/>
      <c r="G498" s="41"/>
      <c r="H498" s="82"/>
      <c r="I498" s="82"/>
      <c r="J498" s="82"/>
      <c r="K498" s="82"/>
      <c r="L498" s="82"/>
      <c r="M498" s="82"/>
      <c r="N498" s="40"/>
      <c r="O498" s="39"/>
      <c r="P498" s="41"/>
      <c r="Q498" s="39"/>
      <c r="R498" s="40"/>
      <c r="S498" s="41"/>
      <c r="T498" s="39"/>
      <c r="U498" s="39"/>
      <c r="V498" s="39"/>
    </row>
    <row r="499" spans="1:22" ht="12.75" customHeight="1">
      <c r="A499" s="39"/>
      <c r="B499" s="39"/>
      <c r="C499" s="39"/>
      <c r="D499" s="39"/>
      <c r="E499" s="39"/>
      <c r="F499" s="41"/>
      <c r="G499" s="41"/>
      <c r="H499" s="82"/>
      <c r="I499" s="82"/>
      <c r="J499" s="82"/>
      <c r="K499" s="82"/>
      <c r="L499" s="82"/>
      <c r="M499" s="82"/>
      <c r="N499" s="40"/>
      <c r="O499" s="39"/>
      <c r="P499" s="41"/>
      <c r="Q499" s="39"/>
      <c r="R499" s="40"/>
      <c r="S499" s="41"/>
      <c r="T499" s="39"/>
      <c r="U499" s="39"/>
      <c r="V499" s="39"/>
    </row>
    <row r="500" spans="1:22" ht="12.75" customHeight="1">
      <c r="A500" s="39"/>
      <c r="B500" s="39"/>
      <c r="C500" s="39"/>
      <c r="D500" s="39"/>
      <c r="E500" s="39"/>
      <c r="F500" s="41"/>
      <c r="G500" s="41"/>
      <c r="H500" s="82"/>
      <c r="I500" s="82"/>
      <c r="J500" s="82"/>
      <c r="K500" s="82"/>
      <c r="L500" s="82"/>
      <c r="M500" s="82"/>
      <c r="N500" s="40"/>
      <c r="O500" s="39"/>
      <c r="P500" s="41"/>
      <c r="Q500" s="39"/>
      <c r="R500" s="40"/>
      <c r="S500" s="41"/>
      <c r="T500" s="39"/>
      <c r="U500" s="39"/>
      <c r="V500" s="39"/>
    </row>
    <row r="501" spans="1:22" ht="12.75" customHeight="1">
      <c r="A501" s="39"/>
      <c r="B501" s="39"/>
      <c r="C501" s="39"/>
      <c r="D501" s="39"/>
      <c r="E501" s="39"/>
      <c r="F501" s="41"/>
      <c r="G501" s="41"/>
      <c r="H501" s="82"/>
      <c r="I501" s="82"/>
      <c r="J501" s="82"/>
      <c r="K501" s="82"/>
      <c r="L501" s="82"/>
      <c r="M501" s="82"/>
      <c r="N501" s="40"/>
      <c r="O501" s="39"/>
      <c r="P501" s="41"/>
      <c r="Q501" s="39"/>
      <c r="R501" s="40"/>
      <c r="S501" s="41"/>
      <c r="T501" s="39"/>
      <c r="U501" s="39"/>
      <c r="V501" s="39"/>
    </row>
    <row r="502" spans="1:22" ht="12.75" customHeight="1">
      <c r="A502" s="39"/>
      <c r="B502" s="39"/>
      <c r="C502" s="39"/>
      <c r="D502" s="39"/>
      <c r="E502" s="39"/>
      <c r="F502" s="41"/>
      <c r="G502" s="41"/>
      <c r="H502" s="82"/>
      <c r="I502" s="82"/>
      <c r="J502" s="82"/>
      <c r="K502" s="82"/>
      <c r="L502" s="82"/>
      <c r="M502" s="82"/>
      <c r="N502" s="40"/>
      <c r="O502" s="39"/>
      <c r="P502" s="41"/>
      <c r="Q502" s="39"/>
      <c r="R502" s="40"/>
      <c r="S502" s="41"/>
      <c r="T502" s="39"/>
      <c r="U502" s="39"/>
      <c r="V502" s="39"/>
    </row>
    <row r="503" spans="1:22" ht="12.75" customHeight="1">
      <c r="A503" s="39"/>
      <c r="B503" s="39"/>
      <c r="C503" s="39"/>
      <c r="D503" s="39"/>
      <c r="E503" s="39"/>
      <c r="F503" s="41"/>
      <c r="G503" s="41"/>
      <c r="H503" s="82"/>
      <c r="I503" s="82"/>
      <c r="J503" s="82"/>
      <c r="K503" s="82"/>
      <c r="L503" s="82"/>
      <c r="M503" s="82"/>
      <c r="N503" s="40"/>
      <c r="O503" s="39"/>
      <c r="P503" s="41"/>
      <c r="Q503" s="39"/>
      <c r="R503" s="40"/>
      <c r="S503" s="41"/>
      <c r="T503" s="39"/>
      <c r="U503" s="39"/>
      <c r="V503" s="39"/>
    </row>
    <row r="504" spans="1:22" ht="12.75" customHeight="1">
      <c r="A504" s="39"/>
      <c r="B504" s="39"/>
      <c r="C504" s="39"/>
      <c r="D504" s="39"/>
      <c r="E504" s="39"/>
      <c r="F504" s="41"/>
      <c r="G504" s="41"/>
      <c r="H504" s="82"/>
      <c r="I504" s="82"/>
      <c r="J504" s="82"/>
      <c r="K504" s="82"/>
      <c r="L504" s="82"/>
      <c r="M504" s="82"/>
      <c r="N504" s="40"/>
      <c r="O504" s="39"/>
      <c r="P504" s="41"/>
      <c r="Q504" s="39"/>
      <c r="R504" s="40"/>
      <c r="S504" s="41"/>
      <c r="T504" s="39"/>
      <c r="U504" s="39"/>
      <c r="V504" s="39"/>
    </row>
    <row r="505" spans="1:22" ht="12.75" customHeight="1">
      <c r="A505" s="39"/>
      <c r="B505" s="39"/>
      <c r="C505" s="39"/>
      <c r="D505" s="39"/>
      <c r="E505" s="39"/>
      <c r="F505" s="41"/>
      <c r="G505" s="41"/>
      <c r="H505" s="82"/>
      <c r="I505" s="82"/>
      <c r="J505" s="82"/>
      <c r="K505" s="82"/>
      <c r="L505" s="82"/>
      <c r="M505" s="82"/>
      <c r="N505" s="40"/>
      <c r="O505" s="39"/>
      <c r="P505" s="41"/>
      <c r="Q505" s="39"/>
      <c r="R505" s="40"/>
      <c r="S505" s="41"/>
      <c r="T505" s="39"/>
      <c r="U505" s="39"/>
      <c r="V505" s="39"/>
    </row>
    <row r="506" spans="1:22" ht="12.75" customHeight="1">
      <c r="A506" s="39"/>
      <c r="B506" s="39"/>
      <c r="C506" s="39"/>
      <c r="D506" s="39"/>
      <c r="E506" s="39"/>
      <c r="F506" s="41"/>
      <c r="G506" s="41"/>
      <c r="H506" s="82"/>
      <c r="I506" s="82"/>
      <c r="J506" s="82"/>
      <c r="K506" s="82"/>
      <c r="L506" s="82"/>
      <c r="M506" s="82"/>
      <c r="N506" s="40"/>
      <c r="O506" s="39"/>
      <c r="P506" s="41"/>
      <c r="Q506" s="39"/>
      <c r="R506" s="40"/>
      <c r="S506" s="41"/>
      <c r="T506" s="39"/>
      <c r="U506" s="39"/>
      <c r="V506" s="39"/>
    </row>
    <row r="507" spans="1:22" ht="12.75" customHeight="1">
      <c r="A507" s="39"/>
      <c r="B507" s="39"/>
      <c r="C507" s="39"/>
      <c r="D507" s="39"/>
      <c r="E507" s="39"/>
      <c r="F507" s="41"/>
      <c r="G507" s="41"/>
      <c r="H507" s="82"/>
      <c r="I507" s="82"/>
      <c r="J507" s="82"/>
      <c r="K507" s="82"/>
      <c r="L507" s="82"/>
      <c r="M507" s="82"/>
      <c r="N507" s="40"/>
      <c r="O507" s="39"/>
      <c r="P507" s="41"/>
      <c r="Q507" s="39"/>
      <c r="R507" s="40"/>
      <c r="S507" s="41"/>
      <c r="T507" s="39"/>
      <c r="U507" s="39"/>
      <c r="V507" s="39"/>
    </row>
    <row r="508" spans="1:22" ht="12.75" customHeight="1">
      <c r="A508" s="39"/>
      <c r="B508" s="39"/>
      <c r="C508" s="39"/>
      <c r="D508" s="39"/>
      <c r="E508" s="39"/>
      <c r="F508" s="41"/>
      <c r="G508" s="41"/>
      <c r="H508" s="82"/>
      <c r="I508" s="82"/>
      <c r="J508" s="82"/>
      <c r="K508" s="82"/>
      <c r="L508" s="82"/>
      <c r="M508" s="82"/>
      <c r="N508" s="40"/>
      <c r="O508" s="39"/>
      <c r="P508" s="41"/>
      <c r="Q508" s="39"/>
      <c r="R508" s="40"/>
      <c r="S508" s="41"/>
      <c r="T508" s="39"/>
      <c r="U508" s="39"/>
      <c r="V508" s="39"/>
    </row>
    <row r="509" spans="1:22" ht="12.75" customHeight="1">
      <c r="A509" s="39"/>
      <c r="B509" s="39"/>
      <c r="C509" s="39"/>
      <c r="D509" s="39"/>
      <c r="E509" s="39"/>
      <c r="F509" s="41"/>
      <c r="G509" s="41"/>
      <c r="H509" s="82"/>
      <c r="I509" s="82"/>
      <c r="J509" s="82"/>
      <c r="K509" s="82"/>
      <c r="L509" s="82"/>
      <c r="M509" s="82"/>
      <c r="N509" s="40"/>
      <c r="O509" s="39"/>
      <c r="P509" s="41"/>
      <c r="Q509" s="39"/>
      <c r="R509" s="40"/>
      <c r="S509" s="41"/>
      <c r="T509" s="39"/>
      <c r="U509" s="39"/>
      <c r="V509" s="39"/>
    </row>
    <row r="510" spans="1:22" ht="12.75" customHeight="1">
      <c r="A510" s="39"/>
      <c r="B510" s="39"/>
      <c r="C510" s="39"/>
      <c r="D510" s="39"/>
      <c r="E510" s="39"/>
      <c r="F510" s="41"/>
      <c r="G510" s="41"/>
      <c r="H510" s="82"/>
      <c r="I510" s="82"/>
      <c r="J510" s="82"/>
      <c r="K510" s="82"/>
      <c r="L510" s="82"/>
      <c r="M510" s="82"/>
      <c r="N510" s="40"/>
      <c r="O510" s="39"/>
      <c r="P510" s="41"/>
      <c r="Q510" s="39"/>
      <c r="R510" s="40"/>
      <c r="S510" s="41"/>
      <c r="T510" s="39"/>
      <c r="U510" s="39"/>
      <c r="V510" s="39"/>
    </row>
    <row r="511" spans="1:22" ht="12.75" customHeight="1">
      <c r="A511" s="39"/>
      <c r="B511" s="39"/>
      <c r="C511" s="39"/>
      <c r="D511" s="39"/>
      <c r="E511" s="39"/>
      <c r="F511" s="41"/>
      <c r="G511" s="41"/>
      <c r="H511" s="82"/>
      <c r="I511" s="82"/>
      <c r="J511" s="82"/>
      <c r="K511" s="82"/>
      <c r="L511" s="82"/>
      <c r="M511" s="82"/>
      <c r="N511" s="40"/>
      <c r="O511" s="39"/>
      <c r="P511" s="41"/>
      <c r="Q511" s="39"/>
      <c r="R511" s="40"/>
      <c r="S511" s="41"/>
      <c r="T511" s="39"/>
      <c r="U511" s="39"/>
      <c r="V511" s="39"/>
    </row>
    <row r="512" spans="1:22" ht="12.75" customHeight="1">
      <c r="A512" s="39"/>
      <c r="B512" s="39"/>
      <c r="C512" s="39"/>
      <c r="D512" s="39"/>
      <c r="E512" s="39"/>
      <c r="F512" s="41"/>
      <c r="G512" s="41"/>
      <c r="H512" s="82"/>
      <c r="I512" s="82"/>
      <c r="J512" s="82"/>
      <c r="K512" s="82"/>
      <c r="L512" s="82"/>
      <c r="M512" s="82"/>
      <c r="N512" s="40"/>
      <c r="O512" s="39"/>
      <c r="P512" s="41"/>
      <c r="Q512" s="39"/>
      <c r="R512" s="40"/>
      <c r="S512" s="41"/>
      <c r="T512" s="39"/>
      <c r="U512" s="39"/>
      <c r="V512" s="39"/>
    </row>
    <row r="513" spans="1:22" ht="12.75" customHeight="1">
      <c r="A513" s="39"/>
      <c r="B513" s="39"/>
      <c r="C513" s="39"/>
      <c r="D513" s="39"/>
      <c r="E513" s="39"/>
      <c r="F513" s="41"/>
      <c r="G513" s="41"/>
      <c r="H513" s="82"/>
      <c r="I513" s="82"/>
      <c r="J513" s="82"/>
      <c r="K513" s="82"/>
      <c r="L513" s="82"/>
      <c r="M513" s="82"/>
      <c r="N513" s="40"/>
      <c r="O513" s="39"/>
      <c r="P513" s="41"/>
      <c r="Q513" s="39"/>
      <c r="R513" s="40"/>
      <c r="S513" s="41"/>
      <c r="T513" s="39"/>
      <c r="U513" s="39"/>
      <c r="V513" s="39"/>
    </row>
    <row r="514" spans="1:22" ht="12.75" customHeight="1">
      <c r="A514" s="39"/>
      <c r="B514" s="39"/>
      <c r="C514" s="39"/>
      <c r="D514" s="39"/>
      <c r="E514" s="39"/>
      <c r="F514" s="41"/>
      <c r="G514" s="41"/>
      <c r="H514" s="82"/>
      <c r="I514" s="82"/>
      <c r="J514" s="82"/>
      <c r="K514" s="82"/>
      <c r="L514" s="82"/>
      <c r="M514" s="82"/>
      <c r="N514" s="40"/>
      <c r="O514" s="39"/>
      <c r="P514" s="41"/>
      <c r="Q514" s="39"/>
      <c r="R514" s="40"/>
      <c r="S514" s="41"/>
      <c r="T514" s="39"/>
      <c r="U514" s="39"/>
      <c r="V514" s="39"/>
    </row>
    <row r="515" spans="1:22" ht="12.75" customHeight="1">
      <c r="A515" s="39"/>
      <c r="B515" s="39"/>
      <c r="C515" s="39"/>
      <c r="D515" s="39"/>
      <c r="E515" s="39"/>
      <c r="F515" s="41"/>
      <c r="G515" s="41"/>
      <c r="H515" s="82"/>
      <c r="I515" s="82"/>
      <c r="J515" s="82"/>
      <c r="K515" s="82"/>
      <c r="L515" s="82"/>
      <c r="M515" s="82"/>
      <c r="N515" s="40"/>
      <c r="O515" s="39"/>
      <c r="P515" s="41"/>
      <c r="Q515" s="39"/>
      <c r="R515" s="40"/>
      <c r="S515" s="41"/>
      <c r="T515" s="39"/>
      <c r="U515" s="39"/>
      <c r="V515" s="39"/>
    </row>
    <row r="516" spans="1:22" ht="12.75" customHeight="1">
      <c r="A516" s="39"/>
      <c r="B516" s="39"/>
      <c r="C516" s="39"/>
      <c r="D516" s="39"/>
      <c r="E516" s="39"/>
      <c r="F516" s="41"/>
      <c r="G516" s="41"/>
      <c r="H516" s="82"/>
      <c r="I516" s="82"/>
      <c r="J516" s="82"/>
      <c r="K516" s="82"/>
      <c r="L516" s="82"/>
      <c r="M516" s="82"/>
      <c r="N516" s="40"/>
      <c r="O516" s="39"/>
      <c r="P516" s="41"/>
      <c r="Q516" s="39"/>
      <c r="R516" s="40"/>
      <c r="S516" s="41"/>
      <c r="T516" s="39"/>
      <c r="U516" s="39"/>
      <c r="V516" s="39"/>
    </row>
    <row r="517" spans="1:22" ht="12.75" customHeight="1">
      <c r="A517" s="39"/>
      <c r="B517" s="39"/>
      <c r="C517" s="39"/>
      <c r="D517" s="39"/>
      <c r="E517" s="39"/>
      <c r="F517" s="41"/>
      <c r="G517" s="41"/>
      <c r="H517" s="82"/>
      <c r="I517" s="82"/>
      <c r="J517" s="82"/>
      <c r="K517" s="82"/>
      <c r="L517" s="82"/>
      <c r="M517" s="82"/>
      <c r="N517" s="40"/>
      <c r="O517" s="39"/>
      <c r="P517" s="41"/>
      <c r="Q517" s="39"/>
      <c r="R517" s="40"/>
      <c r="S517" s="41"/>
      <c r="T517" s="39"/>
      <c r="U517" s="39"/>
      <c r="V517" s="39"/>
    </row>
    <row r="518" spans="1:22" ht="12.75" customHeight="1">
      <c r="A518" s="39"/>
      <c r="B518" s="39"/>
      <c r="C518" s="39"/>
      <c r="D518" s="39"/>
      <c r="E518" s="39"/>
      <c r="F518" s="41"/>
      <c r="G518" s="41"/>
      <c r="H518" s="82"/>
      <c r="I518" s="82"/>
      <c r="J518" s="82"/>
      <c r="K518" s="82"/>
      <c r="L518" s="82"/>
      <c r="M518" s="82"/>
      <c r="N518" s="40"/>
      <c r="O518" s="39"/>
      <c r="P518" s="41"/>
      <c r="Q518" s="39"/>
      <c r="R518" s="40"/>
      <c r="S518" s="41"/>
      <c r="T518" s="39"/>
      <c r="U518" s="39"/>
      <c r="V518" s="39"/>
    </row>
    <row r="519" spans="1:22" ht="12.75" customHeight="1">
      <c r="A519" s="39"/>
      <c r="B519" s="39"/>
      <c r="C519" s="39"/>
      <c r="D519" s="39"/>
      <c r="E519" s="39"/>
      <c r="F519" s="41"/>
      <c r="G519" s="41"/>
      <c r="H519" s="82"/>
      <c r="I519" s="82"/>
      <c r="J519" s="82"/>
      <c r="K519" s="82"/>
      <c r="L519" s="82"/>
      <c r="M519" s="82"/>
      <c r="N519" s="40"/>
      <c r="O519" s="39"/>
      <c r="P519" s="41"/>
      <c r="Q519" s="39"/>
      <c r="R519" s="40"/>
      <c r="S519" s="41"/>
      <c r="T519" s="39"/>
      <c r="U519" s="39"/>
      <c r="V519" s="39"/>
    </row>
    <row r="520" spans="1:22" ht="12.75" customHeight="1">
      <c r="A520" s="39"/>
      <c r="B520" s="39"/>
      <c r="C520" s="39"/>
      <c r="D520" s="39"/>
      <c r="E520" s="39"/>
      <c r="F520" s="41"/>
      <c r="G520" s="41"/>
      <c r="H520" s="82"/>
      <c r="I520" s="82"/>
      <c r="J520" s="82"/>
      <c r="K520" s="82"/>
      <c r="L520" s="82"/>
      <c r="M520" s="82"/>
      <c r="N520" s="40"/>
      <c r="O520" s="39"/>
      <c r="P520" s="41"/>
      <c r="Q520" s="39"/>
      <c r="R520" s="40"/>
      <c r="S520" s="41"/>
      <c r="T520" s="39"/>
      <c r="U520" s="39"/>
      <c r="V520" s="39"/>
    </row>
    <row r="521" spans="1:22" ht="12.75" customHeight="1">
      <c r="A521" s="39"/>
      <c r="B521" s="39"/>
      <c r="C521" s="39"/>
      <c r="D521" s="39"/>
      <c r="E521" s="39"/>
      <c r="F521" s="41"/>
      <c r="G521" s="41"/>
      <c r="H521" s="82"/>
      <c r="I521" s="82"/>
      <c r="J521" s="82"/>
      <c r="K521" s="82"/>
      <c r="L521" s="82"/>
      <c r="M521" s="82"/>
      <c r="N521" s="40"/>
      <c r="O521" s="39"/>
      <c r="P521" s="41"/>
      <c r="Q521" s="39"/>
      <c r="R521" s="40"/>
      <c r="S521" s="41"/>
      <c r="T521" s="39"/>
      <c r="U521" s="39"/>
      <c r="V521" s="39"/>
    </row>
    <row r="522" spans="1:22" ht="12.75" customHeight="1">
      <c r="A522" s="39"/>
      <c r="B522" s="39"/>
      <c r="C522" s="39"/>
      <c r="D522" s="39"/>
      <c r="E522" s="39"/>
      <c r="F522" s="41"/>
      <c r="G522" s="41"/>
      <c r="H522" s="82"/>
      <c r="I522" s="82"/>
      <c r="J522" s="82"/>
      <c r="K522" s="82"/>
      <c r="L522" s="82"/>
      <c r="M522" s="82"/>
      <c r="N522" s="40"/>
      <c r="O522" s="39"/>
      <c r="P522" s="41"/>
      <c r="Q522" s="39"/>
      <c r="R522" s="40"/>
      <c r="S522" s="41"/>
      <c r="T522" s="39"/>
      <c r="U522" s="39"/>
      <c r="V522" s="39"/>
    </row>
    <row r="523" spans="1:22" ht="12.75" customHeight="1">
      <c r="A523" s="39"/>
      <c r="B523" s="39"/>
      <c r="C523" s="39"/>
      <c r="D523" s="39"/>
      <c r="E523" s="39"/>
      <c r="F523" s="41"/>
      <c r="G523" s="41"/>
      <c r="H523" s="82"/>
      <c r="I523" s="82"/>
      <c r="J523" s="82"/>
      <c r="K523" s="82"/>
      <c r="L523" s="82"/>
      <c r="M523" s="82"/>
      <c r="N523" s="40"/>
      <c r="O523" s="39"/>
      <c r="P523" s="41"/>
      <c r="Q523" s="39"/>
      <c r="R523" s="40"/>
      <c r="S523" s="41"/>
      <c r="T523" s="39"/>
      <c r="U523" s="39"/>
      <c r="V523" s="39"/>
    </row>
    <row r="524" spans="1:22" ht="12.75" customHeight="1">
      <c r="A524" s="39"/>
      <c r="B524" s="39"/>
      <c r="C524" s="39"/>
      <c r="D524" s="39"/>
      <c r="E524" s="39"/>
      <c r="F524" s="41"/>
      <c r="G524" s="41"/>
      <c r="H524" s="82"/>
      <c r="I524" s="82"/>
      <c r="J524" s="82"/>
      <c r="K524" s="82"/>
      <c r="L524" s="82"/>
      <c r="M524" s="82"/>
      <c r="N524" s="40"/>
      <c r="O524" s="39"/>
      <c r="P524" s="41"/>
      <c r="Q524" s="39"/>
      <c r="R524" s="40"/>
      <c r="S524" s="41"/>
      <c r="T524" s="39"/>
      <c r="U524" s="39"/>
      <c r="V524" s="39"/>
    </row>
    <row r="525" spans="1:22" ht="12.75" customHeight="1">
      <c r="A525" s="39"/>
      <c r="B525" s="39"/>
      <c r="C525" s="39"/>
      <c r="D525" s="39"/>
      <c r="E525" s="39"/>
      <c r="F525" s="41"/>
      <c r="G525" s="41"/>
      <c r="H525" s="82"/>
      <c r="I525" s="82"/>
      <c r="J525" s="82"/>
      <c r="K525" s="82"/>
      <c r="L525" s="82"/>
      <c r="M525" s="82"/>
      <c r="N525" s="40"/>
      <c r="O525" s="39"/>
      <c r="P525" s="41"/>
      <c r="Q525" s="39"/>
      <c r="R525" s="40"/>
      <c r="S525" s="41"/>
      <c r="T525" s="39"/>
      <c r="U525" s="39"/>
      <c r="V525" s="39"/>
    </row>
    <row r="526" spans="1:22" ht="12.75" customHeight="1">
      <c r="A526" s="39"/>
      <c r="B526" s="39"/>
      <c r="C526" s="39"/>
      <c r="D526" s="39"/>
      <c r="E526" s="39"/>
      <c r="F526" s="41"/>
      <c r="G526" s="41"/>
      <c r="H526" s="82"/>
      <c r="I526" s="82"/>
      <c r="J526" s="82"/>
      <c r="K526" s="82"/>
      <c r="L526" s="82"/>
      <c r="M526" s="82"/>
      <c r="N526" s="40"/>
      <c r="O526" s="39"/>
      <c r="P526" s="41"/>
      <c r="Q526" s="39"/>
      <c r="R526" s="40"/>
      <c r="S526" s="41"/>
      <c r="T526" s="39"/>
      <c r="U526" s="39"/>
      <c r="V526" s="39"/>
    </row>
    <row r="527" spans="1:22" ht="12.75" customHeight="1">
      <c r="A527" s="39"/>
      <c r="B527" s="39"/>
      <c r="C527" s="39"/>
      <c r="D527" s="39"/>
      <c r="E527" s="39"/>
      <c r="F527" s="41"/>
      <c r="G527" s="41"/>
      <c r="H527" s="82"/>
      <c r="I527" s="82"/>
      <c r="J527" s="82"/>
      <c r="K527" s="82"/>
      <c r="L527" s="82"/>
      <c r="M527" s="82"/>
      <c r="N527" s="40"/>
      <c r="O527" s="39"/>
      <c r="P527" s="41"/>
      <c r="Q527" s="39"/>
      <c r="R527" s="40"/>
      <c r="S527" s="41"/>
      <c r="T527" s="39"/>
      <c r="U527" s="39"/>
      <c r="V527" s="39"/>
    </row>
    <row r="528" spans="1:22" ht="12.75" customHeight="1">
      <c r="A528" s="39"/>
      <c r="B528" s="39"/>
      <c r="C528" s="39"/>
      <c r="D528" s="39"/>
      <c r="E528" s="39"/>
      <c r="F528" s="41"/>
      <c r="G528" s="41"/>
      <c r="H528" s="82"/>
      <c r="I528" s="82"/>
      <c r="J528" s="82"/>
      <c r="K528" s="82"/>
      <c r="L528" s="82"/>
      <c r="M528" s="82"/>
      <c r="N528" s="40"/>
      <c r="O528" s="39"/>
      <c r="P528" s="41"/>
      <c r="Q528" s="39"/>
      <c r="R528" s="40"/>
      <c r="S528" s="41"/>
      <c r="T528" s="39"/>
      <c r="U528" s="39"/>
      <c r="V528" s="39"/>
    </row>
    <row r="529" spans="1:22" ht="12.75" customHeight="1">
      <c r="A529" s="39"/>
      <c r="B529" s="39"/>
      <c r="C529" s="39"/>
      <c r="D529" s="39"/>
      <c r="E529" s="39"/>
      <c r="F529" s="41"/>
      <c r="G529" s="41"/>
      <c r="H529" s="82"/>
      <c r="I529" s="82"/>
      <c r="J529" s="82"/>
      <c r="K529" s="82"/>
      <c r="L529" s="82"/>
      <c r="M529" s="82"/>
      <c r="N529" s="40"/>
      <c r="O529" s="39"/>
      <c r="P529" s="41"/>
      <c r="Q529" s="39"/>
      <c r="R529" s="40"/>
      <c r="S529" s="41"/>
      <c r="T529" s="39"/>
      <c r="U529" s="39"/>
      <c r="V529" s="39"/>
    </row>
    <row r="530" spans="1:22" ht="12.75" customHeight="1">
      <c r="A530" s="39"/>
      <c r="B530" s="39"/>
      <c r="C530" s="39"/>
      <c r="D530" s="39"/>
      <c r="E530" s="39"/>
      <c r="F530" s="41"/>
      <c r="G530" s="41"/>
      <c r="H530" s="82"/>
      <c r="I530" s="82"/>
      <c r="J530" s="82"/>
      <c r="K530" s="82"/>
      <c r="L530" s="82"/>
      <c r="M530" s="82"/>
      <c r="N530" s="40"/>
      <c r="O530" s="39"/>
      <c r="P530" s="41"/>
      <c r="Q530" s="39"/>
      <c r="R530" s="40"/>
      <c r="S530" s="41"/>
      <c r="T530" s="39"/>
      <c r="U530" s="39"/>
      <c r="V530" s="39"/>
    </row>
    <row r="531" spans="1:22" ht="12.75" customHeight="1">
      <c r="A531" s="39"/>
      <c r="B531" s="39"/>
      <c r="C531" s="39"/>
      <c r="D531" s="39"/>
      <c r="E531" s="39"/>
      <c r="F531" s="41"/>
      <c r="G531" s="41"/>
      <c r="H531" s="82"/>
      <c r="I531" s="82"/>
      <c r="J531" s="82"/>
      <c r="K531" s="82"/>
      <c r="L531" s="82"/>
      <c r="M531" s="82"/>
      <c r="N531" s="40"/>
      <c r="O531" s="39"/>
      <c r="P531" s="41"/>
      <c r="Q531" s="39"/>
      <c r="R531" s="40"/>
      <c r="S531" s="41"/>
      <c r="T531" s="39"/>
      <c r="U531" s="39"/>
      <c r="V531" s="39"/>
    </row>
    <row r="532" spans="1:22" ht="12.75" customHeight="1">
      <c r="A532" s="39"/>
      <c r="B532" s="39"/>
      <c r="C532" s="39"/>
      <c r="D532" s="39"/>
      <c r="E532" s="39"/>
      <c r="F532" s="41"/>
      <c r="G532" s="41"/>
      <c r="H532" s="82"/>
      <c r="I532" s="82"/>
      <c r="J532" s="82"/>
      <c r="K532" s="82"/>
      <c r="L532" s="82"/>
      <c r="M532" s="82"/>
      <c r="N532" s="40"/>
      <c r="O532" s="39"/>
      <c r="P532" s="41"/>
      <c r="Q532" s="39"/>
      <c r="R532" s="40"/>
      <c r="S532" s="41"/>
      <c r="T532" s="39"/>
      <c r="U532" s="39"/>
      <c r="V532" s="39"/>
    </row>
    <row r="533" spans="1:22" ht="12.75" customHeight="1">
      <c r="A533" s="39"/>
      <c r="B533" s="39"/>
      <c r="C533" s="39"/>
      <c r="D533" s="39"/>
      <c r="E533" s="39"/>
      <c r="F533" s="41"/>
      <c r="G533" s="41"/>
      <c r="H533" s="82"/>
      <c r="I533" s="82"/>
      <c r="J533" s="82"/>
      <c r="K533" s="82"/>
      <c r="L533" s="82"/>
      <c r="M533" s="82"/>
      <c r="N533" s="40"/>
      <c r="O533" s="39"/>
      <c r="P533" s="41"/>
      <c r="Q533" s="39"/>
      <c r="R533" s="40"/>
      <c r="S533" s="41"/>
      <c r="T533" s="39"/>
      <c r="U533" s="39"/>
      <c r="V533" s="39"/>
    </row>
    <row r="534" spans="1:22" ht="12.75" customHeight="1">
      <c r="A534" s="39"/>
      <c r="B534" s="39"/>
      <c r="C534" s="39"/>
      <c r="D534" s="39"/>
      <c r="E534" s="39"/>
      <c r="F534" s="41"/>
      <c r="G534" s="41"/>
      <c r="H534" s="82"/>
      <c r="I534" s="82"/>
      <c r="J534" s="82"/>
      <c r="K534" s="82"/>
      <c r="L534" s="82"/>
      <c r="M534" s="82"/>
      <c r="N534" s="40"/>
      <c r="O534" s="39"/>
      <c r="P534" s="41"/>
      <c r="Q534" s="39"/>
      <c r="R534" s="40"/>
      <c r="S534" s="41"/>
      <c r="T534" s="39"/>
      <c r="U534" s="39"/>
      <c r="V534" s="39"/>
    </row>
    <row r="535" spans="1:22" ht="12.75" customHeight="1">
      <c r="A535" s="39"/>
      <c r="B535" s="39"/>
      <c r="C535" s="39"/>
      <c r="D535" s="39"/>
      <c r="E535" s="39"/>
      <c r="F535" s="41"/>
      <c r="G535" s="41"/>
      <c r="H535" s="82"/>
      <c r="I535" s="82"/>
      <c r="J535" s="82"/>
      <c r="K535" s="82"/>
      <c r="L535" s="82"/>
      <c r="M535" s="82"/>
      <c r="N535" s="40"/>
      <c r="O535" s="39"/>
      <c r="P535" s="41"/>
      <c r="Q535" s="39"/>
      <c r="R535" s="40"/>
      <c r="S535" s="41"/>
      <c r="T535" s="39"/>
      <c r="U535" s="39"/>
      <c r="V535" s="39"/>
    </row>
    <row r="536" spans="1:22" ht="12.75" customHeight="1">
      <c r="A536" s="39"/>
      <c r="B536" s="39"/>
      <c r="C536" s="39"/>
      <c r="D536" s="39"/>
      <c r="E536" s="39"/>
      <c r="F536" s="41"/>
      <c r="G536" s="41"/>
      <c r="H536" s="82"/>
      <c r="I536" s="82"/>
      <c r="J536" s="82"/>
      <c r="K536" s="82"/>
      <c r="L536" s="82"/>
      <c r="M536" s="82"/>
      <c r="N536" s="40"/>
      <c r="O536" s="39"/>
      <c r="P536" s="41"/>
      <c r="Q536" s="39"/>
      <c r="R536" s="40"/>
      <c r="S536" s="41"/>
      <c r="T536" s="39"/>
      <c r="U536" s="39"/>
      <c r="V536" s="39"/>
    </row>
    <row r="537" spans="1:22" ht="12.75" customHeight="1">
      <c r="A537" s="39"/>
      <c r="B537" s="39"/>
      <c r="C537" s="39"/>
      <c r="D537" s="39"/>
      <c r="E537" s="39"/>
      <c r="F537" s="41"/>
      <c r="G537" s="41"/>
      <c r="H537" s="82"/>
      <c r="I537" s="82"/>
      <c r="J537" s="82"/>
      <c r="K537" s="82"/>
      <c r="L537" s="82"/>
      <c r="M537" s="82"/>
      <c r="N537" s="40"/>
      <c r="O537" s="39"/>
      <c r="P537" s="41"/>
      <c r="Q537" s="39"/>
      <c r="R537" s="40"/>
      <c r="S537" s="41"/>
      <c r="T537" s="39"/>
      <c r="U537" s="39"/>
      <c r="V537" s="39"/>
    </row>
    <row r="538" spans="1:22" ht="12.75" customHeight="1">
      <c r="A538" s="39"/>
      <c r="B538" s="39"/>
      <c r="C538" s="39"/>
      <c r="D538" s="39"/>
      <c r="E538" s="39"/>
      <c r="F538" s="41"/>
      <c r="G538" s="41"/>
      <c r="H538" s="82"/>
      <c r="I538" s="82"/>
      <c r="J538" s="82"/>
      <c r="K538" s="82"/>
      <c r="L538" s="82"/>
      <c r="M538" s="82"/>
      <c r="N538" s="40"/>
      <c r="O538" s="39"/>
      <c r="P538" s="41"/>
      <c r="Q538" s="39"/>
      <c r="R538" s="40"/>
      <c r="S538" s="41"/>
      <c r="T538" s="39"/>
      <c r="U538" s="39"/>
      <c r="V538" s="39"/>
    </row>
    <row r="539" spans="1:22" ht="12.75" customHeight="1">
      <c r="A539" s="39"/>
      <c r="B539" s="39"/>
      <c r="C539" s="39"/>
      <c r="D539" s="39"/>
      <c r="E539" s="39"/>
      <c r="F539" s="41"/>
      <c r="G539" s="41"/>
      <c r="H539" s="82"/>
      <c r="I539" s="82"/>
      <c r="J539" s="82"/>
      <c r="K539" s="82"/>
      <c r="L539" s="82"/>
      <c r="M539" s="82"/>
      <c r="N539" s="40"/>
      <c r="O539" s="39"/>
      <c r="P539" s="41"/>
      <c r="Q539" s="39"/>
      <c r="R539" s="40"/>
      <c r="S539" s="41"/>
      <c r="T539" s="39"/>
      <c r="U539" s="39"/>
      <c r="V539" s="39"/>
    </row>
    <row r="540" spans="1:22" ht="12.75" customHeight="1">
      <c r="A540" s="39"/>
      <c r="B540" s="39"/>
      <c r="C540" s="39"/>
      <c r="D540" s="39"/>
      <c r="E540" s="39"/>
      <c r="F540" s="41"/>
      <c r="G540" s="41"/>
      <c r="H540" s="82"/>
      <c r="I540" s="82"/>
      <c r="J540" s="82"/>
      <c r="K540" s="82"/>
      <c r="L540" s="82"/>
      <c r="M540" s="82"/>
      <c r="N540" s="40"/>
      <c r="O540" s="39"/>
      <c r="P540" s="41"/>
      <c r="Q540" s="39"/>
      <c r="R540" s="40"/>
      <c r="S540" s="41"/>
      <c r="T540" s="39"/>
      <c r="U540" s="39"/>
      <c r="V540" s="39"/>
    </row>
    <row r="541" spans="1:22" ht="12.75" customHeight="1">
      <c r="A541" s="39"/>
      <c r="B541" s="39"/>
      <c r="C541" s="39"/>
      <c r="D541" s="39"/>
      <c r="E541" s="39"/>
      <c r="F541" s="41"/>
      <c r="G541" s="41"/>
      <c r="H541" s="82"/>
      <c r="I541" s="82"/>
      <c r="J541" s="82"/>
      <c r="K541" s="82"/>
      <c r="L541" s="82"/>
      <c r="M541" s="82"/>
      <c r="N541" s="40"/>
      <c r="O541" s="39"/>
      <c r="P541" s="41"/>
      <c r="Q541" s="39"/>
      <c r="R541" s="40"/>
      <c r="S541" s="41"/>
      <c r="T541" s="39"/>
      <c r="U541" s="39"/>
      <c r="V541" s="39"/>
    </row>
    <row r="542" spans="1:22" ht="12.75" customHeight="1">
      <c r="A542" s="39"/>
      <c r="B542" s="39"/>
      <c r="C542" s="39"/>
      <c r="D542" s="39"/>
      <c r="E542" s="39"/>
      <c r="F542" s="41"/>
      <c r="G542" s="41"/>
      <c r="H542" s="82"/>
      <c r="I542" s="82"/>
      <c r="J542" s="82"/>
      <c r="K542" s="82"/>
      <c r="L542" s="82"/>
      <c r="M542" s="82"/>
      <c r="N542" s="40"/>
      <c r="O542" s="39"/>
      <c r="P542" s="41"/>
      <c r="Q542" s="39"/>
      <c r="R542" s="40"/>
      <c r="S542" s="41"/>
      <c r="T542" s="39"/>
      <c r="U542" s="39"/>
      <c r="V542" s="39"/>
    </row>
    <row r="543" spans="1:22" ht="12.75" customHeight="1">
      <c r="A543" s="39"/>
      <c r="B543" s="39"/>
      <c r="C543" s="39"/>
      <c r="D543" s="39"/>
      <c r="E543" s="39"/>
      <c r="F543" s="41"/>
      <c r="G543" s="41"/>
      <c r="H543" s="82"/>
      <c r="I543" s="82"/>
      <c r="J543" s="82"/>
      <c r="K543" s="82"/>
      <c r="L543" s="82"/>
      <c r="M543" s="82"/>
      <c r="N543" s="40"/>
      <c r="O543" s="39"/>
      <c r="P543" s="41"/>
      <c r="Q543" s="39"/>
      <c r="R543" s="40"/>
      <c r="S543" s="41"/>
      <c r="T543" s="39"/>
      <c r="U543" s="39"/>
      <c r="V543" s="39"/>
    </row>
    <row r="544" spans="1:22" ht="12.75" customHeight="1">
      <c r="A544" s="39"/>
      <c r="B544" s="39"/>
      <c r="C544" s="39"/>
      <c r="D544" s="39"/>
      <c r="E544" s="39"/>
      <c r="F544" s="41"/>
      <c r="G544" s="41"/>
      <c r="H544" s="82"/>
      <c r="I544" s="82"/>
      <c r="J544" s="82"/>
      <c r="K544" s="82"/>
      <c r="L544" s="82"/>
      <c r="M544" s="82"/>
      <c r="N544" s="40"/>
      <c r="O544" s="39"/>
      <c r="P544" s="41"/>
      <c r="Q544" s="39"/>
      <c r="R544" s="40"/>
      <c r="S544" s="41"/>
      <c r="T544" s="39"/>
      <c r="U544" s="39"/>
      <c r="V544" s="39"/>
    </row>
    <row r="545" spans="1:22" ht="12.75" customHeight="1">
      <c r="A545" s="39"/>
      <c r="B545" s="39"/>
      <c r="C545" s="39"/>
      <c r="D545" s="39"/>
      <c r="E545" s="39"/>
      <c r="F545" s="41"/>
      <c r="G545" s="41"/>
      <c r="H545" s="82"/>
      <c r="I545" s="82"/>
      <c r="J545" s="82"/>
      <c r="K545" s="82"/>
      <c r="L545" s="82"/>
      <c r="M545" s="82"/>
      <c r="N545" s="40"/>
      <c r="O545" s="39"/>
      <c r="P545" s="41"/>
      <c r="Q545" s="39"/>
      <c r="R545" s="40"/>
      <c r="S545" s="41"/>
      <c r="T545" s="39"/>
      <c r="U545" s="39"/>
      <c r="V545" s="39"/>
    </row>
    <row r="546" spans="1:22" ht="12.75" customHeight="1">
      <c r="A546" s="39"/>
      <c r="B546" s="39"/>
      <c r="C546" s="39"/>
      <c r="D546" s="39"/>
      <c r="E546" s="39"/>
      <c r="F546" s="41"/>
      <c r="G546" s="41"/>
      <c r="H546" s="82"/>
      <c r="I546" s="82"/>
      <c r="J546" s="82"/>
      <c r="K546" s="82"/>
      <c r="L546" s="82"/>
      <c r="M546" s="82"/>
      <c r="N546" s="40"/>
      <c r="O546" s="39"/>
      <c r="P546" s="41"/>
      <c r="Q546" s="39"/>
      <c r="R546" s="40"/>
      <c r="S546" s="41"/>
      <c r="T546" s="39"/>
      <c r="U546" s="39"/>
      <c r="V546" s="39"/>
    </row>
    <row r="547" spans="1:22" ht="12.75" customHeight="1">
      <c r="A547" s="39"/>
      <c r="B547" s="39"/>
      <c r="C547" s="39"/>
      <c r="D547" s="39"/>
      <c r="E547" s="39"/>
      <c r="F547" s="41"/>
      <c r="G547" s="41"/>
      <c r="H547" s="82"/>
      <c r="I547" s="82"/>
      <c r="J547" s="82"/>
      <c r="K547" s="82"/>
      <c r="L547" s="82"/>
      <c r="M547" s="82"/>
      <c r="N547" s="40"/>
      <c r="O547" s="39"/>
      <c r="P547" s="41"/>
      <c r="Q547" s="39"/>
      <c r="R547" s="40"/>
      <c r="S547" s="41"/>
      <c r="T547" s="39"/>
      <c r="U547" s="39"/>
      <c r="V547" s="39"/>
    </row>
    <row r="548" spans="1:22" ht="12.75" customHeight="1">
      <c r="A548" s="39"/>
      <c r="B548" s="39"/>
      <c r="C548" s="39"/>
      <c r="D548" s="39"/>
      <c r="E548" s="39"/>
      <c r="F548" s="41"/>
      <c r="G548" s="41"/>
      <c r="H548" s="82"/>
      <c r="I548" s="82"/>
      <c r="J548" s="82"/>
      <c r="K548" s="82"/>
      <c r="L548" s="82"/>
      <c r="M548" s="82"/>
      <c r="N548" s="40"/>
      <c r="O548" s="39"/>
      <c r="P548" s="41"/>
      <c r="Q548" s="39"/>
      <c r="R548" s="40"/>
      <c r="S548" s="41"/>
      <c r="T548" s="39"/>
      <c r="U548" s="39"/>
      <c r="V548" s="39"/>
    </row>
    <row r="549" spans="1:22" ht="12.75" customHeight="1">
      <c r="A549" s="39"/>
      <c r="B549" s="39"/>
      <c r="C549" s="39"/>
      <c r="D549" s="39"/>
      <c r="E549" s="39"/>
      <c r="F549" s="41"/>
      <c r="G549" s="41"/>
      <c r="H549" s="82"/>
      <c r="I549" s="82"/>
      <c r="J549" s="82"/>
      <c r="K549" s="82"/>
      <c r="L549" s="82"/>
      <c r="M549" s="82"/>
      <c r="N549" s="40"/>
      <c r="O549" s="39"/>
      <c r="P549" s="41"/>
      <c r="Q549" s="39"/>
      <c r="R549" s="40"/>
      <c r="S549" s="41"/>
      <c r="T549" s="39"/>
      <c r="U549" s="39"/>
      <c r="V549" s="39"/>
    </row>
    <row r="550" spans="1:22" ht="12.75" customHeight="1">
      <c r="A550" s="39"/>
      <c r="B550" s="39"/>
      <c r="C550" s="39"/>
      <c r="D550" s="39"/>
      <c r="E550" s="39"/>
      <c r="F550" s="41"/>
      <c r="G550" s="41"/>
      <c r="H550" s="82"/>
      <c r="I550" s="82"/>
      <c r="J550" s="82"/>
      <c r="K550" s="82"/>
      <c r="L550" s="82"/>
      <c r="M550" s="82"/>
      <c r="N550" s="40"/>
      <c r="O550" s="39"/>
      <c r="P550" s="41"/>
      <c r="Q550" s="39"/>
      <c r="R550" s="40"/>
      <c r="S550" s="41"/>
      <c r="T550" s="39"/>
      <c r="U550" s="39"/>
      <c r="V550" s="39"/>
    </row>
    <row r="551" spans="1:22" ht="12.75" customHeight="1">
      <c r="A551" s="39"/>
      <c r="B551" s="39"/>
      <c r="C551" s="39"/>
      <c r="D551" s="39"/>
      <c r="E551" s="39"/>
      <c r="F551" s="41"/>
      <c r="G551" s="41"/>
      <c r="H551" s="82"/>
      <c r="I551" s="82"/>
      <c r="J551" s="82"/>
      <c r="K551" s="82"/>
      <c r="L551" s="82"/>
      <c r="M551" s="82"/>
      <c r="N551" s="40"/>
      <c r="O551" s="39"/>
      <c r="P551" s="41"/>
      <c r="Q551" s="39"/>
      <c r="R551" s="40"/>
      <c r="S551" s="41"/>
      <c r="T551" s="39"/>
      <c r="U551" s="39"/>
      <c r="V551" s="39"/>
    </row>
    <row r="552" spans="1:22" ht="12.75" customHeight="1">
      <c r="A552" s="39"/>
      <c r="B552" s="39"/>
      <c r="C552" s="39"/>
      <c r="D552" s="39"/>
      <c r="E552" s="39"/>
      <c r="F552" s="41"/>
      <c r="G552" s="41"/>
      <c r="H552" s="82"/>
      <c r="I552" s="82"/>
      <c r="J552" s="82"/>
      <c r="K552" s="82"/>
      <c r="L552" s="82"/>
      <c r="M552" s="82"/>
      <c r="N552" s="40"/>
      <c r="O552" s="39"/>
      <c r="P552" s="41"/>
      <c r="Q552" s="39"/>
      <c r="R552" s="40"/>
      <c r="S552" s="41"/>
      <c r="T552" s="39"/>
      <c r="U552" s="39"/>
      <c r="V552" s="39"/>
    </row>
    <row r="553" spans="1:22" ht="12.75" customHeight="1">
      <c r="A553" s="39"/>
      <c r="B553" s="39"/>
      <c r="C553" s="39"/>
      <c r="D553" s="39"/>
      <c r="E553" s="39"/>
      <c r="F553" s="41"/>
      <c r="G553" s="41"/>
      <c r="H553" s="82"/>
      <c r="I553" s="82"/>
      <c r="J553" s="82"/>
      <c r="K553" s="82"/>
      <c r="L553" s="82"/>
      <c r="M553" s="82"/>
      <c r="N553" s="40"/>
      <c r="O553" s="39"/>
      <c r="P553" s="41"/>
      <c r="Q553" s="39"/>
      <c r="R553" s="40"/>
      <c r="S553" s="41"/>
      <c r="T553" s="39"/>
      <c r="U553" s="39"/>
      <c r="V553" s="39"/>
    </row>
    <row r="554" spans="1:22" ht="12.75" customHeight="1">
      <c r="A554" s="39"/>
      <c r="B554" s="39"/>
      <c r="C554" s="39"/>
      <c r="D554" s="39"/>
      <c r="E554" s="39"/>
      <c r="F554" s="41"/>
      <c r="G554" s="41"/>
      <c r="H554" s="82"/>
      <c r="I554" s="82"/>
      <c r="J554" s="82"/>
      <c r="K554" s="82"/>
      <c r="L554" s="82"/>
      <c r="M554" s="82"/>
      <c r="N554" s="40"/>
      <c r="O554" s="39"/>
      <c r="P554" s="41"/>
      <c r="Q554" s="39"/>
      <c r="R554" s="40"/>
      <c r="S554" s="41"/>
      <c r="T554" s="39"/>
      <c r="U554" s="39"/>
      <c r="V554" s="39"/>
    </row>
    <row r="555" spans="1:22" ht="12.75" customHeight="1">
      <c r="A555" s="39"/>
      <c r="B555" s="39"/>
      <c r="C555" s="39"/>
      <c r="D555" s="39"/>
      <c r="E555" s="39"/>
      <c r="F555" s="41"/>
      <c r="G555" s="41"/>
      <c r="H555" s="82"/>
      <c r="I555" s="82"/>
      <c r="J555" s="82"/>
      <c r="K555" s="82"/>
      <c r="L555" s="82"/>
      <c r="M555" s="82"/>
      <c r="N555" s="40"/>
      <c r="O555" s="39"/>
      <c r="P555" s="41"/>
      <c r="Q555" s="39"/>
      <c r="R555" s="40"/>
      <c r="S555" s="41"/>
      <c r="T555" s="39"/>
      <c r="U555" s="39"/>
      <c r="V555" s="39"/>
    </row>
    <row r="556" spans="1:22" ht="12.75" customHeight="1">
      <c r="A556" s="39"/>
      <c r="B556" s="39"/>
      <c r="C556" s="39"/>
      <c r="D556" s="39"/>
      <c r="E556" s="39"/>
      <c r="F556" s="41"/>
      <c r="G556" s="41"/>
      <c r="H556" s="82"/>
      <c r="I556" s="82"/>
      <c r="J556" s="82"/>
      <c r="K556" s="82"/>
      <c r="L556" s="82"/>
      <c r="M556" s="82"/>
      <c r="N556" s="40"/>
      <c r="O556" s="39"/>
      <c r="P556" s="41"/>
      <c r="Q556" s="39"/>
      <c r="R556" s="40"/>
      <c r="S556" s="41"/>
      <c r="T556" s="39"/>
      <c r="U556" s="39"/>
      <c r="V556" s="39"/>
    </row>
    <row r="557" spans="1:22" ht="12.75" customHeight="1">
      <c r="A557" s="39"/>
      <c r="B557" s="39"/>
      <c r="C557" s="39"/>
      <c r="D557" s="39"/>
      <c r="E557" s="39"/>
      <c r="F557" s="41"/>
      <c r="G557" s="41"/>
      <c r="H557" s="82"/>
      <c r="I557" s="82"/>
      <c r="J557" s="82"/>
      <c r="K557" s="82"/>
      <c r="L557" s="82"/>
      <c r="M557" s="82"/>
      <c r="N557" s="40"/>
      <c r="O557" s="39"/>
      <c r="P557" s="41"/>
      <c r="Q557" s="39"/>
      <c r="R557" s="40"/>
      <c r="S557" s="41"/>
      <c r="T557" s="39"/>
      <c r="U557" s="39"/>
      <c r="V557" s="39"/>
    </row>
    <row r="558" spans="1:22" ht="12.75" customHeight="1">
      <c r="A558" s="39"/>
      <c r="B558" s="39"/>
      <c r="C558" s="39"/>
      <c r="D558" s="39"/>
      <c r="E558" s="39"/>
      <c r="F558" s="41"/>
      <c r="G558" s="41"/>
      <c r="H558" s="82"/>
      <c r="I558" s="82"/>
      <c r="J558" s="82"/>
      <c r="K558" s="82"/>
      <c r="L558" s="82"/>
      <c r="M558" s="82"/>
      <c r="N558" s="40"/>
      <c r="O558" s="39"/>
      <c r="P558" s="41"/>
      <c r="Q558" s="39"/>
      <c r="R558" s="40"/>
      <c r="S558" s="41"/>
      <c r="T558" s="39"/>
      <c r="U558" s="39"/>
      <c r="V558" s="39"/>
    </row>
    <row r="559" spans="1:22" ht="12.75" customHeight="1">
      <c r="A559" s="39"/>
      <c r="B559" s="39"/>
      <c r="C559" s="39"/>
      <c r="D559" s="39"/>
      <c r="E559" s="39"/>
      <c r="F559" s="41"/>
      <c r="G559" s="41"/>
      <c r="H559" s="82"/>
      <c r="I559" s="82"/>
      <c r="J559" s="82"/>
      <c r="K559" s="82"/>
      <c r="L559" s="82"/>
      <c r="M559" s="82"/>
      <c r="N559" s="40"/>
      <c r="O559" s="39"/>
      <c r="P559" s="41"/>
      <c r="Q559" s="39"/>
      <c r="R559" s="40"/>
      <c r="S559" s="41"/>
      <c r="T559" s="39"/>
      <c r="U559" s="39"/>
      <c r="V559" s="39"/>
    </row>
    <row r="560" spans="1:22" ht="12.75" customHeight="1">
      <c r="A560" s="39"/>
      <c r="B560" s="39"/>
      <c r="C560" s="39"/>
      <c r="D560" s="39"/>
      <c r="E560" s="39"/>
      <c r="F560" s="41"/>
      <c r="G560" s="41"/>
      <c r="H560" s="82"/>
      <c r="I560" s="82"/>
      <c r="J560" s="82"/>
      <c r="K560" s="82"/>
      <c r="L560" s="82"/>
      <c r="M560" s="82"/>
      <c r="N560" s="40"/>
      <c r="O560" s="39"/>
      <c r="P560" s="41"/>
      <c r="Q560" s="39"/>
      <c r="R560" s="40"/>
      <c r="S560" s="41"/>
      <c r="T560" s="39"/>
      <c r="U560" s="39"/>
      <c r="V560" s="39"/>
    </row>
    <row r="561" spans="1:22" ht="12.75" customHeight="1">
      <c r="A561" s="39"/>
      <c r="B561" s="39"/>
      <c r="C561" s="39"/>
      <c r="D561" s="39"/>
      <c r="E561" s="39"/>
      <c r="F561" s="41"/>
      <c r="G561" s="41"/>
      <c r="H561" s="82"/>
      <c r="I561" s="82"/>
      <c r="J561" s="82"/>
      <c r="K561" s="82"/>
      <c r="L561" s="82"/>
      <c r="M561" s="82"/>
      <c r="N561" s="40"/>
      <c r="O561" s="39"/>
      <c r="P561" s="41"/>
      <c r="Q561" s="39"/>
      <c r="R561" s="40"/>
      <c r="S561" s="41"/>
      <c r="T561" s="39"/>
      <c r="U561" s="39"/>
      <c r="V561" s="39"/>
    </row>
    <row r="562" spans="1:22" ht="12.75" customHeight="1">
      <c r="A562" s="39"/>
      <c r="B562" s="39"/>
      <c r="C562" s="39"/>
      <c r="D562" s="39"/>
      <c r="E562" s="39"/>
      <c r="F562" s="41"/>
      <c r="G562" s="41"/>
      <c r="H562" s="82"/>
      <c r="I562" s="82"/>
      <c r="J562" s="82"/>
      <c r="K562" s="82"/>
      <c r="L562" s="82"/>
      <c r="M562" s="82"/>
      <c r="N562" s="40"/>
      <c r="O562" s="39"/>
      <c r="P562" s="41"/>
      <c r="Q562" s="39"/>
      <c r="R562" s="40"/>
      <c r="S562" s="41"/>
      <c r="T562" s="39"/>
      <c r="U562" s="39"/>
      <c r="V562" s="39"/>
    </row>
    <row r="563" spans="1:22" ht="12.75" customHeight="1">
      <c r="A563" s="39"/>
      <c r="B563" s="39"/>
      <c r="C563" s="39"/>
      <c r="D563" s="39"/>
      <c r="E563" s="39"/>
      <c r="F563" s="41"/>
      <c r="G563" s="41"/>
      <c r="H563" s="82"/>
      <c r="I563" s="82"/>
      <c r="J563" s="82"/>
      <c r="K563" s="82"/>
      <c r="L563" s="82"/>
      <c r="M563" s="82"/>
      <c r="N563" s="40"/>
      <c r="O563" s="39"/>
      <c r="P563" s="41"/>
      <c r="Q563" s="39"/>
      <c r="R563" s="40"/>
      <c r="S563" s="41"/>
      <c r="T563" s="39"/>
      <c r="U563" s="39"/>
      <c r="V563" s="39"/>
    </row>
    <row r="564" spans="1:22" ht="12.75" customHeight="1">
      <c r="A564" s="39"/>
      <c r="B564" s="39"/>
      <c r="C564" s="39"/>
      <c r="D564" s="39"/>
      <c r="E564" s="39"/>
      <c r="F564" s="41"/>
      <c r="G564" s="41"/>
      <c r="H564" s="82"/>
      <c r="I564" s="82"/>
      <c r="J564" s="82"/>
      <c r="K564" s="82"/>
      <c r="L564" s="82"/>
      <c r="M564" s="82"/>
      <c r="N564" s="40"/>
      <c r="O564" s="39"/>
      <c r="P564" s="41"/>
      <c r="Q564" s="39"/>
      <c r="R564" s="40"/>
      <c r="S564" s="41"/>
      <c r="T564" s="39"/>
      <c r="U564" s="39"/>
      <c r="V564" s="39"/>
    </row>
    <row r="565" spans="1:22" ht="12.75" customHeight="1">
      <c r="A565" s="39"/>
      <c r="B565" s="39"/>
      <c r="C565" s="39"/>
      <c r="D565" s="39"/>
      <c r="E565" s="39"/>
      <c r="F565" s="41"/>
      <c r="G565" s="41"/>
      <c r="H565" s="82"/>
      <c r="I565" s="82"/>
      <c r="J565" s="82"/>
      <c r="K565" s="82"/>
      <c r="L565" s="82"/>
      <c r="M565" s="82"/>
      <c r="N565" s="40"/>
      <c r="O565" s="39"/>
      <c r="P565" s="41"/>
      <c r="Q565" s="39"/>
      <c r="R565" s="40"/>
      <c r="S565" s="41"/>
      <c r="T565" s="39"/>
      <c r="U565" s="39"/>
      <c r="V565" s="39"/>
    </row>
    <row r="566" spans="1:22" ht="12.75" customHeight="1">
      <c r="A566" s="39"/>
      <c r="B566" s="39"/>
      <c r="C566" s="39"/>
      <c r="D566" s="39"/>
      <c r="E566" s="39"/>
      <c r="F566" s="41"/>
      <c r="G566" s="41"/>
      <c r="H566" s="82"/>
      <c r="I566" s="82"/>
      <c r="J566" s="82"/>
      <c r="K566" s="82"/>
      <c r="L566" s="82"/>
      <c r="M566" s="82"/>
      <c r="N566" s="40"/>
      <c r="O566" s="39"/>
      <c r="P566" s="41"/>
      <c r="Q566" s="39"/>
      <c r="R566" s="40"/>
      <c r="S566" s="41"/>
      <c r="T566" s="39"/>
      <c r="U566" s="39"/>
      <c r="V566" s="39"/>
    </row>
    <row r="567" spans="1:22" ht="12.75" customHeight="1">
      <c r="A567" s="39"/>
      <c r="B567" s="39"/>
      <c r="C567" s="39"/>
      <c r="D567" s="39"/>
      <c r="E567" s="39"/>
      <c r="F567" s="41"/>
      <c r="G567" s="41"/>
      <c r="H567" s="82"/>
      <c r="I567" s="82"/>
      <c r="J567" s="82"/>
      <c r="K567" s="82"/>
      <c r="L567" s="82"/>
      <c r="M567" s="82"/>
      <c r="N567" s="40"/>
      <c r="O567" s="39"/>
      <c r="P567" s="41"/>
      <c r="Q567" s="39"/>
      <c r="R567" s="40"/>
      <c r="S567" s="41"/>
      <c r="T567" s="39"/>
      <c r="U567" s="39"/>
      <c r="V567" s="39"/>
    </row>
    <row r="568" spans="1:22" ht="12.75" customHeight="1">
      <c r="A568" s="39"/>
      <c r="B568" s="39"/>
      <c r="C568" s="39"/>
      <c r="D568" s="39"/>
      <c r="E568" s="39"/>
      <c r="F568" s="41"/>
      <c r="G568" s="41"/>
      <c r="H568" s="82"/>
      <c r="I568" s="82"/>
      <c r="J568" s="82"/>
      <c r="K568" s="82"/>
      <c r="L568" s="82"/>
      <c r="M568" s="82"/>
      <c r="N568" s="40"/>
      <c r="O568" s="39"/>
      <c r="P568" s="41"/>
      <c r="Q568" s="39"/>
      <c r="R568" s="40"/>
      <c r="S568" s="41"/>
      <c r="T568" s="39"/>
      <c r="U568" s="39"/>
      <c r="V568" s="39"/>
    </row>
    <row r="569" spans="1:22" ht="12.75" customHeight="1">
      <c r="A569" s="39"/>
      <c r="B569" s="39"/>
      <c r="C569" s="39"/>
      <c r="D569" s="39"/>
      <c r="E569" s="39"/>
      <c r="F569" s="41"/>
      <c r="G569" s="41"/>
      <c r="H569" s="82"/>
      <c r="I569" s="82"/>
      <c r="J569" s="82"/>
      <c r="K569" s="82"/>
      <c r="L569" s="82"/>
      <c r="M569" s="82"/>
      <c r="N569" s="40"/>
      <c r="O569" s="39"/>
      <c r="P569" s="41"/>
      <c r="Q569" s="39"/>
      <c r="R569" s="40"/>
      <c r="S569" s="41"/>
      <c r="T569" s="39"/>
      <c r="U569" s="39"/>
      <c r="V569" s="39"/>
    </row>
    <row r="570" spans="1:22" ht="12.75" customHeight="1">
      <c r="A570" s="39"/>
      <c r="B570" s="39"/>
      <c r="C570" s="39"/>
      <c r="D570" s="39"/>
      <c r="E570" s="39"/>
      <c r="F570" s="41"/>
      <c r="G570" s="41"/>
      <c r="H570" s="82"/>
      <c r="I570" s="82"/>
      <c r="J570" s="82"/>
      <c r="K570" s="82"/>
      <c r="L570" s="82"/>
      <c r="M570" s="82"/>
      <c r="N570" s="40"/>
      <c r="O570" s="39"/>
      <c r="P570" s="41"/>
      <c r="Q570" s="39"/>
      <c r="R570" s="40"/>
      <c r="S570" s="41"/>
      <c r="T570" s="39"/>
      <c r="U570" s="39"/>
      <c r="V570" s="39"/>
    </row>
    <row r="571" spans="1:22" ht="12.75" customHeight="1">
      <c r="A571" s="39"/>
      <c r="B571" s="39"/>
      <c r="C571" s="39"/>
      <c r="D571" s="39"/>
      <c r="E571" s="39"/>
      <c r="F571" s="41"/>
      <c r="G571" s="41"/>
      <c r="H571" s="82"/>
      <c r="I571" s="82"/>
      <c r="J571" s="82"/>
      <c r="K571" s="82"/>
      <c r="L571" s="82"/>
      <c r="M571" s="82"/>
      <c r="N571" s="40"/>
      <c r="O571" s="39"/>
      <c r="P571" s="41"/>
      <c r="Q571" s="39"/>
      <c r="R571" s="40"/>
      <c r="S571" s="41"/>
      <c r="T571" s="39"/>
      <c r="U571" s="39"/>
      <c r="V571" s="39"/>
    </row>
    <row r="572" spans="1:22" ht="12.75" customHeight="1">
      <c r="A572" s="39"/>
      <c r="B572" s="39"/>
      <c r="C572" s="39"/>
      <c r="D572" s="39"/>
      <c r="E572" s="39"/>
      <c r="F572" s="41"/>
      <c r="G572" s="41"/>
      <c r="H572" s="82"/>
      <c r="I572" s="82"/>
      <c r="J572" s="82"/>
      <c r="K572" s="82"/>
      <c r="L572" s="82"/>
      <c r="M572" s="82"/>
      <c r="N572" s="40"/>
      <c r="O572" s="39"/>
      <c r="P572" s="41"/>
      <c r="Q572" s="39"/>
      <c r="R572" s="40"/>
      <c r="S572" s="41"/>
      <c r="T572" s="39"/>
      <c r="U572" s="39"/>
      <c r="V572" s="39"/>
    </row>
    <row r="573" spans="1:22" ht="12.75" customHeight="1">
      <c r="A573" s="39"/>
      <c r="B573" s="39"/>
      <c r="C573" s="39"/>
      <c r="D573" s="39"/>
      <c r="E573" s="39"/>
      <c r="F573" s="41"/>
      <c r="G573" s="41"/>
      <c r="H573" s="82"/>
      <c r="I573" s="82"/>
      <c r="J573" s="82"/>
      <c r="K573" s="82"/>
      <c r="L573" s="82"/>
      <c r="M573" s="82"/>
      <c r="N573" s="40"/>
      <c r="O573" s="39"/>
      <c r="P573" s="41"/>
      <c r="Q573" s="39"/>
      <c r="R573" s="40"/>
      <c r="S573" s="41"/>
      <c r="T573" s="39"/>
      <c r="U573" s="39"/>
      <c r="V573" s="39"/>
    </row>
    <row r="574" spans="1:22" ht="12.75" customHeight="1">
      <c r="A574" s="39"/>
      <c r="B574" s="39"/>
      <c r="C574" s="39"/>
      <c r="D574" s="39"/>
      <c r="E574" s="39"/>
      <c r="F574" s="41"/>
      <c r="G574" s="41"/>
      <c r="H574" s="82"/>
      <c r="I574" s="82"/>
      <c r="J574" s="82"/>
      <c r="K574" s="82"/>
      <c r="L574" s="82"/>
      <c r="M574" s="82"/>
      <c r="N574" s="40"/>
      <c r="O574" s="39"/>
      <c r="P574" s="41"/>
      <c r="Q574" s="39"/>
      <c r="R574" s="40"/>
      <c r="S574" s="41"/>
      <c r="T574" s="39"/>
      <c r="U574" s="39"/>
      <c r="V574" s="39"/>
    </row>
    <row r="575" spans="1:22" ht="12.75" customHeight="1">
      <c r="A575" s="39"/>
      <c r="B575" s="39"/>
      <c r="C575" s="39"/>
      <c r="D575" s="39"/>
      <c r="E575" s="39"/>
      <c r="F575" s="41"/>
      <c r="G575" s="41"/>
      <c r="H575" s="82"/>
      <c r="I575" s="82"/>
      <c r="J575" s="82"/>
      <c r="K575" s="82"/>
      <c r="L575" s="82"/>
      <c r="M575" s="82"/>
      <c r="N575" s="40"/>
      <c r="O575" s="39"/>
      <c r="P575" s="41"/>
      <c r="Q575" s="39"/>
      <c r="R575" s="40"/>
      <c r="S575" s="41"/>
      <c r="T575" s="39"/>
      <c r="U575" s="39"/>
      <c r="V575" s="39"/>
    </row>
    <row r="576" spans="1:22" ht="12.75" customHeight="1">
      <c r="A576" s="39"/>
      <c r="B576" s="39"/>
      <c r="C576" s="39"/>
      <c r="D576" s="39"/>
      <c r="E576" s="39"/>
      <c r="F576" s="41"/>
      <c r="G576" s="41"/>
      <c r="H576" s="82"/>
      <c r="I576" s="82"/>
      <c r="J576" s="82"/>
      <c r="K576" s="82"/>
      <c r="L576" s="82"/>
      <c r="M576" s="82"/>
      <c r="N576" s="40"/>
      <c r="O576" s="39"/>
      <c r="P576" s="41"/>
      <c r="Q576" s="39"/>
      <c r="R576" s="40"/>
      <c r="S576" s="41"/>
      <c r="T576" s="39"/>
      <c r="U576" s="39"/>
      <c r="V576" s="39"/>
    </row>
    <row r="577" spans="1:22" ht="12.75" customHeight="1">
      <c r="A577" s="39"/>
      <c r="B577" s="39"/>
      <c r="C577" s="39"/>
      <c r="D577" s="39"/>
      <c r="E577" s="39"/>
      <c r="F577" s="41"/>
      <c r="G577" s="41"/>
      <c r="H577" s="82"/>
      <c r="I577" s="82"/>
      <c r="J577" s="82"/>
      <c r="K577" s="82"/>
      <c r="L577" s="82"/>
      <c r="M577" s="82"/>
      <c r="N577" s="40"/>
      <c r="O577" s="39"/>
      <c r="P577" s="41"/>
      <c r="Q577" s="39"/>
      <c r="R577" s="40"/>
      <c r="S577" s="41"/>
      <c r="T577" s="39"/>
      <c r="U577" s="39"/>
      <c r="V577" s="39"/>
    </row>
    <row r="578" spans="1:22" ht="12.75" customHeight="1">
      <c r="A578" s="39"/>
      <c r="B578" s="39"/>
      <c r="C578" s="39"/>
      <c r="D578" s="39"/>
      <c r="E578" s="39"/>
      <c r="F578" s="41"/>
      <c r="G578" s="41"/>
      <c r="H578" s="82"/>
      <c r="I578" s="82"/>
      <c r="J578" s="82"/>
      <c r="K578" s="82"/>
      <c r="L578" s="82"/>
      <c r="M578" s="82"/>
      <c r="N578" s="40"/>
      <c r="O578" s="39"/>
      <c r="P578" s="41"/>
      <c r="Q578" s="39"/>
      <c r="R578" s="40"/>
      <c r="S578" s="41"/>
      <c r="T578" s="39"/>
      <c r="U578" s="39"/>
      <c r="V578" s="39"/>
    </row>
    <row r="579" spans="1:22" ht="12.75" customHeight="1">
      <c r="A579" s="39"/>
      <c r="B579" s="39"/>
      <c r="C579" s="39"/>
      <c r="D579" s="39"/>
      <c r="E579" s="39"/>
      <c r="F579" s="41"/>
      <c r="G579" s="41"/>
      <c r="H579" s="82"/>
      <c r="I579" s="82"/>
      <c r="J579" s="82"/>
      <c r="K579" s="82"/>
      <c r="L579" s="82"/>
      <c r="M579" s="82"/>
      <c r="N579" s="40"/>
      <c r="O579" s="39"/>
      <c r="P579" s="41"/>
      <c r="Q579" s="39"/>
      <c r="R579" s="40"/>
      <c r="S579" s="41"/>
      <c r="T579" s="39"/>
      <c r="U579" s="39"/>
      <c r="V579" s="39"/>
    </row>
    <row r="580" spans="1:22" ht="12.75" customHeight="1">
      <c r="A580" s="39"/>
      <c r="B580" s="39"/>
      <c r="C580" s="39"/>
      <c r="D580" s="39"/>
      <c r="E580" s="39"/>
      <c r="F580" s="41"/>
      <c r="G580" s="41"/>
      <c r="H580" s="82"/>
      <c r="I580" s="82"/>
      <c r="J580" s="82"/>
      <c r="K580" s="82"/>
      <c r="L580" s="82"/>
      <c r="M580" s="82"/>
      <c r="N580" s="40"/>
      <c r="O580" s="39"/>
      <c r="P580" s="41"/>
      <c r="Q580" s="39"/>
      <c r="R580" s="40"/>
      <c r="S580" s="41"/>
      <c r="T580" s="39"/>
      <c r="U580" s="39"/>
      <c r="V580" s="39"/>
    </row>
    <row r="581" spans="1:22" ht="12.75" customHeight="1">
      <c r="A581" s="39"/>
      <c r="B581" s="39"/>
      <c r="C581" s="39"/>
      <c r="D581" s="39"/>
      <c r="E581" s="39"/>
      <c r="F581" s="41"/>
      <c r="G581" s="41"/>
      <c r="H581" s="82"/>
      <c r="I581" s="82"/>
      <c r="J581" s="82"/>
      <c r="K581" s="82"/>
      <c r="L581" s="82"/>
      <c r="M581" s="82"/>
      <c r="N581" s="40"/>
      <c r="O581" s="39"/>
      <c r="P581" s="41"/>
      <c r="Q581" s="39"/>
      <c r="R581" s="40"/>
      <c r="S581" s="41"/>
      <c r="T581" s="39"/>
      <c r="U581" s="39"/>
      <c r="V581" s="39"/>
    </row>
    <row r="582" spans="1:22" ht="12.75" customHeight="1">
      <c r="A582" s="39"/>
      <c r="B582" s="39"/>
      <c r="C582" s="39"/>
      <c r="D582" s="39"/>
      <c r="E582" s="39"/>
      <c r="F582" s="41"/>
      <c r="G582" s="41"/>
      <c r="H582" s="82"/>
      <c r="I582" s="82"/>
      <c r="J582" s="82"/>
      <c r="K582" s="82"/>
      <c r="L582" s="82"/>
      <c r="M582" s="82"/>
      <c r="N582" s="40"/>
      <c r="O582" s="39"/>
      <c r="P582" s="41"/>
      <c r="Q582" s="39"/>
      <c r="R582" s="40"/>
      <c r="S582" s="41"/>
      <c r="T582" s="39"/>
      <c r="U582" s="39"/>
      <c r="V582" s="39"/>
    </row>
    <row r="583" spans="1:22" ht="12.75" customHeight="1">
      <c r="A583" s="39"/>
      <c r="B583" s="39"/>
      <c r="C583" s="39"/>
      <c r="D583" s="39"/>
      <c r="E583" s="39"/>
      <c r="F583" s="41"/>
      <c r="G583" s="41"/>
      <c r="H583" s="82"/>
      <c r="I583" s="82"/>
      <c r="J583" s="82"/>
      <c r="K583" s="82"/>
      <c r="L583" s="82"/>
      <c r="M583" s="82"/>
      <c r="N583" s="40"/>
      <c r="O583" s="39"/>
      <c r="P583" s="41"/>
      <c r="Q583" s="39"/>
      <c r="R583" s="40"/>
      <c r="S583" s="41"/>
      <c r="T583" s="39"/>
      <c r="U583" s="39"/>
      <c r="V583" s="39"/>
    </row>
    <row r="584" spans="1:22" ht="12.75" customHeight="1">
      <c r="A584" s="39"/>
      <c r="B584" s="39"/>
      <c r="C584" s="39"/>
      <c r="D584" s="39"/>
      <c r="E584" s="39"/>
      <c r="F584" s="41"/>
      <c r="G584" s="41"/>
      <c r="H584" s="82"/>
      <c r="I584" s="82"/>
      <c r="J584" s="82"/>
      <c r="K584" s="82"/>
      <c r="L584" s="82"/>
      <c r="M584" s="82"/>
      <c r="N584" s="40"/>
      <c r="O584" s="39"/>
      <c r="P584" s="41"/>
      <c r="Q584" s="39"/>
      <c r="R584" s="40"/>
      <c r="S584" s="41"/>
      <c r="T584" s="39"/>
      <c r="U584" s="39"/>
      <c r="V584" s="39"/>
    </row>
    <row r="585" spans="1:22" ht="12.75" customHeight="1">
      <c r="A585" s="39"/>
      <c r="B585" s="39"/>
      <c r="C585" s="39"/>
      <c r="D585" s="39"/>
      <c r="E585" s="39"/>
      <c r="F585" s="41"/>
      <c r="G585" s="41"/>
      <c r="H585" s="82"/>
      <c r="I585" s="82"/>
      <c r="J585" s="82"/>
      <c r="K585" s="82"/>
      <c r="L585" s="82"/>
      <c r="M585" s="82"/>
      <c r="N585" s="40"/>
      <c r="O585" s="39"/>
      <c r="P585" s="41"/>
      <c r="Q585" s="39"/>
      <c r="R585" s="40"/>
      <c r="S585" s="41"/>
      <c r="T585" s="39"/>
      <c r="U585" s="39"/>
      <c r="V585" s="39"/>
    </row>
    <row r="586" spans="1:22" ht="12.75" customHeight="1">
      <c r="A586" s="39"/>
      <c r="B586" s="39"/>
      <c r="C586" s="39"/>
      <c r="D586" s="39"/>
      <c r="E586" s="39"/>
      <c r="F586" s="41"/>
      <c r="G586" s="41"/>
      <c r="H586" s="82"/>
      <c r="I586" s="82"/>
      <c r="J586" s="82"/>
      <c r="K586" s="82"/>
      <c r="L586" s="82"/>
      <c r="M586" s="82"/>
      <c r="N586" s="40"/>
      <c r="O586" s="39"/>
      <c r="P586" s="41"/>
      <c r="Q586" s="39"/>
      <c r="R586" s="40"/>
      <c r="S586" s="41"/>
      <c r="T586" s="39"/>
      <c r="U586" s="39"/>
      <c r="V586" s="39"/>
    </row>
    <row r="587" spans="1:22" ht="12.75" customHeight="1">
      <c r="A587" s="39"/>
      <c r="B587" s="39"/>
      <c r="C587" s="39"/>
      <c r="D587" s="39"/>
      <c r="E587" s="39"/>
      <c r="F587" s="41"/>
      <c r="G587" s="41"/>
      <c r="H587" s="82"/>
      <c r="I587" s="82"/>
      <c r="J587" s="82"/>
      <c r="K587" s="82"/>
      <c r="L587" s="82"/>
      <c r="M587" s="82"/>
      <c r="N587" s="40"/>
      <c r="O587" s="39"/>
      <c r="P587" s="41"/>
      <c r="Q587" s="39"/>
      <c r="R587" s="40"/>
      <c r="S587" s="41"/>
      <c r="T587" s="39"/>
      <c r="U587" s="39"/>
      <c r="V587" s="39"/>
    </row>
    <row r="588" spans="1:22" ht="12.75" customHeight="1">
      <c r="A588" s="39"/>
      <c r="B588" s="39"/>
      <c r="C588" s="39"/>
      <c r="D588" s="39"/>
      <c r="E588" s="39"/>
      <c r="F588" s="41"/>
      <c r="G588" s="41"/>
      <c r="H588" s="82"/>
      <c r="I588" s="82"/>
      <c r="J588" s="82"/>
      <c r="K588" s="82"/>
      <c r="L588" s="82"/>
      <c r="M588" s="82"/>
      <c r="N588" s="40"/>
      <c r="O588" s="39"/>
      <c r="P588" s="41"/>
      <c r="Q588" s="39"/>
      <c r="R588" s="40"/>
      <c r="S588" s="41"/>
      <c r="T588" s="39"/>
      <c r="U588" s="39"/>
      <c r="V588" s="39"/>
    </row>
    <row r="589" spans="1:22" ht="12.75" customHeight="1">
      <c r="A589" s="39"/>
      <c r="B589" s="39"/>
      <c r="C589" s="39"/>
      <c r="D589" s="39"/>
      <c r="E589" s="39"/>
      <c r="F589" s="41"/>
      <c r="G589" s="41"/>
      <c r="H589" s="82"/>
      <c r="I589" s="82"/>
      <c r="J589" s="82"/>
      <c r="K589" s="82"/>
      <c r="L589" s="82"/>
      <c r="M589" s="82"/>
      <c r="N589" s="40"/>
      <c r="O589" s="39"/>
      <c r="P589" s="41"/>
      <c r="Q589" s="39"/>
      <c r="R589" s="40"/>
      <c r="S589" s="41"/>
      <c r="T589" s="39"/>
      <c r="U589" s="39"/>
      <c r="V589" s="39"/>
    </row>
    <row r="590" spans="1:22" ht="12.75" customHeight="1">
      <c r="A590" s="39"/>
      <c r="B590" s="39"/>
      <c r="C590" s="39"/>
      <c r="D590" s="39"/>
      <c r="E590" s="39"/>
      <c r="F590" s="41"/>
      <c r="G590" s="41"/>
      <c r="H590" s="82"/>
      <c r="I590" s="82"/>
      <c r="J590" s="82"/>
      <c r="K590" s="82"/>
      <c r="L590" s="82"/>
      <c r="M590" s="82"/>
      <c r="N590" s="40"/>
      <c r="O590" s="39"/>
      <c r="P590" s="41"/>
      <c r="Q590" s="39"/>
      <c r="R590" s="40"/>
      <c r="S590" s="41"/>
      <c r="T590" s="39"/>
      <c r="U590" s="39"/>
      <c r="V590" s="39"/>
    </row>
    <row r="591" spans="1:22" ht="12.75" customHeight="1">
      <c r="A591" s="39"/>
      <c r="B591" s="39"/>
      <c r="C591" s="39"/>
      <c r="D591" s="39"/>
      <c r="E591" s="39"/>
      <c r="F591" s="41"/>
      <c r="G591" s="41"/>
      <c r="H591" s="82"/>
      <c r="I591" s="82"/>
      <c r="J591" s="82"/>
      <c r="K591" s="82"/>
      <c r="L591" s="82"/>
      <c r="M591" s="82"/>
      <c r="N591" s="40"/>
      <c r="O591" s="39"/>
      <c r="P591" s="41"/>
      <c r="Q591" s="39"/>
      <c r="R591" s="40"/>
      <c r="S591" s="41"/>
      <c r="T591" s="39"/>
      <c r="U591" s="39"/>
      <c r="V591" s="39"/>
    </row>
    <row r="592" spans="1:22" ht="12.75" customHeight="1">
      <c r="A592" s="39"/>
      <c r="B592" s="39"/>
      <c r="C592" s="39"/>
      <c r="D592" s="39"/>
      <c r="E592" s="39"/>
      <c r="F592" s="41"/>
      <c r="G592" s="41"/>
      <c r="H592" s="82"/>
      <c r="I592" s="82"/>
      <c r="J592" s="82"/>
      <c r="K592" s="82"/>
      <c r="L592" s="82"/>
      <c r="M592" s="82"/>
      <c r="N592" s="40"/>
      <c r="O592" s="39"/>
      <c r="P592" s="41"/>
      <c r="Q592" s="39"/>
      <c r="R592" s="40"/>
      <c r="S592" s="41"/>
      <c r="T592" s="39"/>
      <c r="U592" s="39"/>
      <c r="V592" s="39"/>
    </row>
    <row r="593" spans="1:22" ht="12.75" customHeight="1">
      <c r="A593" s="39"/>
      <c r="B593" s="39"/>
      <c r="C593" s="39"/>
      <c r="D593" s="39"/>
      <c r="E593" s="39"/>
      <c r="F593" s="41"/>
      <c r="G593" s="41"/>
      <c r="H593" s="82"/>
      <c r="I593" s="82"/>
      <c r="J593" s="82"/>
      <c r="K593" s="82"/>
      <c r="L593" s="82"/>
      <c r="M593" s="82"/>
      <c r="N593" s="40"/>
      <c r="O593" s="39"/>
      <c r="P593" s="41"/>
      <c r="Q593" s="39"/>
      <c r="R593" s="40"/>
      <c r="S593" s="41"/>
      <c r="T593" s="39"/>
      <c r="U593" s="39"/>
      <c r="V593" s="39"/>
    </row>
    <row r="594" spans="1:22" ht="12.75" customHeight="1">
      <c r="A594" s="39"/>
      <c r="B594" s="39"/>
      <c r="C594" s="39"/>
      <c r="D594" s="39"/>
      <c r="E594" s="39"/>
      <c r="F594" s="41"/>
      <c r="G594" s="41"/>
      <c r="H594" s="82"/>
      <c r="I594" s="82"/>
      <c r="J594" s="82"/>
      <c r="K594" s="82"/>
      <c r="L594" s="82"/>
      <c r="M594" s="82"/>
      <c r="N594" s="40"/>
      <c r="O594" s="39"/>
      <c r="P594" s="41"/>
      <c r="Q594" s="39"/>
      <c r="R594" s="40"/>
      <c r="S594" s="41"/>
      <c r="T594" s="39"/>
      <c r="U594" s="39"/>
      <c r="V594" s="39"/>
    </row>
    <row r="595" spans="1:22" ht="12.75" customHeight="1">
      <c r="A595" s="39"/>
      <c r="B595" s="39"/>
      <c r="C595" s="39"/>
      <c r="D595" s="39"/>
      <c r="E595" s="39"/>
      <c r="F595" s="41"/>
      <c r="G595" s="41"/>
      <c r="H595" s="82"/>
      <c r="I595" s="82"/>
      <c r="J595" s="82"/>
      <c r="K595" s="82"/>
      <c r="L595" s="82"/>
      <c r="M595" s="82"/>
      <c r="N595" s="40"/>
      <c r="O595" s="39"/>
      <c r="P595" s="41"/>
      <c r="Q595" s="39"/>
      <c r="R595" s="40"/>
      <c r="S595" s="41"/>
      <c r="T595" s="39"/>
      <c r="U595" s="39"/>
      <c r="V595" s="39"/>
    </row>
    <row r="596" spans="1:22" ht="12.75" customHeight="1">
      <c r="A596" s="39"/>
      <c r="B596" s="39"/>
      <c r="C596" s="39"/>
      <c r="D596" s="39"/>
      <c r="E596" s="39"/>
      <c r="F596" s="41"/>
      <c r="G596" s="41"/>
      <c r="H596" s="82"/>
      <c r="I596" s="82"/>
      <c r="J596" s="82"/>
      <c r="K596" s="82"/>
      <c r="L596" s="82"/>
      <c r="M596" s="82"/>
      <c r="N596" s="40"/>
      <c r="O596" s="39"/>
      <c r="P596" s="41"/>
      <c r="Q596" s="39"/>
      <c r="R596" s="40"/>
      <c r="S596" s="41"/>
      <c r="T596" s="39"/>
      <c r="U596" s="39"/>
      <c r="V596" s="39"/>
    </row>
    <row r="597" spans="1:22" ht="12.75" customHeight="1">
      <c r="A597" s="39"/>
      <c r="B597" s="39"/>
      <c r="C597" s="39"/>
      <c r="D597" s="39"/>
      <c r="E597" s="39"/>
      <c r="F597" s="41"/>
      <c r="G597" s="41"/>
      <c r="H597" s="82"/>
      <c r="I597" s="82"/>
      <c r="J597" s="82"/>
      <c r="K597" s="82"/>
      <c r="L597" s="82"/>
      <c r="M597" s="82"/>
      <c r="N597" s="40"/>
      <c r="O597" s="39"/>
      <c r="P597" s="41"/>
      <c r="Q597" s="39"/>
      <c r="R597" s="40"/>
      <c r="S597" s="41"/>
      <c r="T597" s="39"/>
      <c r="U597" s="39"/>
      <c r="V597" s="39"/>
    </row>
    <row r="598" spans="1:22" ht="12.75" customHeight="1">
      <c r="A598" s="39"/>
      <c r="B598" s="39"/>
      <c r="C598" s="39"/>
      <c r="D598" s="39"/>
      <c r="E598" s="39"/>
      <c r="F598" s="41"/>
      <c r="G598" s="41"/>
      <c r="H598" s="82"/>
      <c r="I598" s="82"/>
      <c r="J598" s="82"/>
      <c r="K598" s="82"/>
      <c r="L598" s="82"/>
      <c r="M598" s="82"/>
      <c r="N598" s="40"/>
      <c r="O598" s="39"/>
      <c r="P598" s="41"/>
      <c r="Q598" s="39"/>
      <c r="R598" s="40"/>
      <c r="S598" s="41"/>
      <c r="T598" s="39"/>
      <c r="U598" s="39"/>
      <c r="V598" s="39"/>
    </row>
    <row r="599" spans="1:22" ht="12.75" customHeight="1">
      <c r="A599" s="39"/>
      <c r="B599" s="39"/>
      <c r="C599" s="39"/>
      <c r="D599" s="39"/>
      <c r="E599" s="39"/>
      <c r="F599" s="41"/>
      <c r="G599" s="41"/>
      <c r="H599" s="82"/>
      <c r="I599" s="82"/>
      <c r="J599" s="82"/>
      <c r="K599" s="82"/>
      <c r="L599" s="82"/>
      <c r="M599" s="82"/>
      <c r="N599" s="40"/>
      <c r="O599" s="39"/>
      <c r="P599" s="41"/>
      <c r="Q599" s="39"/>
      <c r="R599" s="40"/>
      <c r="S599" s="41"/>
      <c r="T599" s="39"/>
      <c r="U599" s="39"/>
      <c r="V599" s="39"/>
    </row>
    <row r="600" spans="1:22" ht="12.75" customHeight="1">
      <c r="A600" s="39"/>
      <c r="B600" s="39"/>
      <c r="C600" s="39"/>
      <c r="D600" s="39"/>
      <c r="E600" s="39"/>
      <c r="F600" s="41"/>
      <c r="G600" s="41"/>
      <c r="H600" s="82"/>
      <c r="I600" s="82"/>
      <c r="J600" s="82"/>
      <c r="K600" s="82"/>
      <c r="L600" s="82"/>
      <c r="M600" s="82"/>
      <c r="N600" s="40"/>
      <c r="O600" s="39"/>
      <c r="P600" s="41"/>
      <c r="Q600" s="39"/>
      <c r="R600" s="40"/>
      <c r="S600" s="41"/>
      <c r="T600" s="39"/>
      <c r="U600" s="39"/>
      <c r="V600" s="39"/>
    </row>
    <row r="601" spans="1:22" ht="12.75" customHeight="1">
      <c r="A601" s="39"/>
      <c r="B601" s="39"/>
      <c r="C601" s="39"/>
      <c r="D601" s="39"/>
      <c r="E601" s="39"/>
      <c r="F601" s="41"/>
      <c r="G601" s="41"/>
      <c r="H601" s="82"/>
      <c r="I601" s="82"/>
      <c r="J601" s="82"/>
      <c r="K601" s="82"/>
      <c r="L601" s="82"/>
      <c r="M601" s="82"/>
      <c r="N601" s="40"/>
      <c r="O601" s="39"/>
      <c r="P601" s="41"/>
      <c r="Q601" s="39"/>
      <c r="R601" s="40"/>
      <c r="S601" s="41"/>
      <c r="T601" s="39"/>
      <c r="U601" s="39"/>
      <c r="V601" s="39"/>
    </row>
    <row r="602" spans="1:22" ht="12.75" customHeight="1">
      <c r="A602" s="39"/>
      <c r="B602" s="39"/>
      <c r="C602" s="39"/>
      <c r="D602" s="39"/>
      <c r="E602" s="39"/>
      <c r="F602" s="41"/>
      <c r="G602" s="41"/>
      <c r="H602" s="82"/>
      <c r="I602" s="82"/>
      <c r="J602" s="82"/>
      <c r="K602" s="82"/>
      <c r="L602" s="82"/>
      <c r="M602" s="82"/>
      <c r="N602" s="40"/>
      <c r="O602" s="39"/>
      <c r="P602" s="41"/>
      <c r="Q602" s="39"/>
      <c r="R602" s="40"/>
      <c r="S602" s="41"/>
      <c r="T602" s="39"/>
      <c r="U602" s="39"/>
      <c r="V602" s="39"/>
    </row>
    <row r="603" spans="1:22" ht="12.75" customHeight="1">
      <c r="A603" s="39"/>
      <c r="B603" s="39"/>
      <c r="C603" s="39"/>
      <c r="D603" s="39"/>
      <c r="E603" s="39"/>
      <c r="F603" s="41"/>
      <c r="G603" s="41"/>
      <c r="H603" s="82"/>
      <c r="I603" s="82"/>
      <c r="J603" s="82"/>
      <c r="K603" s="82"/>
      <c r="L603" s="82"/>
      <c r="M603" s="82"/>
      <c r="N603" s="40"/>
      <c r="O603" s="39"/>
      <c r="P603" s="41"/>
      <c r="Q603" s="39"/>
      <c r="R603" s="40"/>
      <c r="S603" s="41"/>
      <c r="T603" s="39"/>
      <c r="U603" s="39"/>
      <c r="V603" s="39"/>
    </row>
    <row r="604" spans="1:22" ht="12.75" customHeight="1">
      <c r="A604" s="39"/>
      <c r="B604" s="39"/>
      <c r="C604" s="39"/>
      <c r="D604" s="39"/>
      <c r="E604" s="39"/>
      <c r="F604" s="41"/>
      <c r="G604" s="41"/>
      <c r="H604" s="82"/>
      <c r="I604" s="82"/>
      <c r="J604" s="82"/>
      <c r="K604" s="82"/>
      <c r="L604" s="82"/>
      <c r="M604" s="82"/>
      <c r="N604" s="40"/>
      <c r="O604" s="39"/>
      <c r="P604" s="41"/>
      <c r="Q604" s="39"/>
      <c r="R604" s="40"/>
      <c r="S604" s="41"/>
      <c r="T604" s="39"/>
      <c r="U604" s="39"/>
      <c r="V604" s="39"/>
    </row>
    <row r="605" spans="1:22" ht="12.75" customHeight="1">
      <c r="A605" s="39"/>
      <c r="B605" s="39"/>
      <c r="C605" s="39"/>
      <c r="D605" s="39"/>
      <c r="E605" s="39"/>
      <c r="F605" s="41"/>
      <c r="G605" s="41"/>
      <c r="H605" s="82"/>
      <c r="I605" s="82"/>
      <c r="J605" s="82"/>
      <c r="K605" s="82"/>
      <c r="L605" s="82"/>
      <c r="M605" s="82"/>
      <c r="N605" s="40"/>
      <c r="O605" s="39"/>
      <c r="P605" s="41"/>
      <c r="Q605" s="39"/>
      <c r="R605" s="40"/>
      <c r="S605" s="41"/>
      <c r="T605" s="39"/>
      <c r="U605" s="39"/>
      <c r="V605" s="39"/>
    </row>
    <row r="606" spans="1:22" ht="12.75" customHeight="1">
      <c r="A606" s="39"/>
      <c r="B606" s="39"/>
      <c r="C606" s="39"/>
      <c r="D606" s="39"/>
      <c r="E606" s="39"/>
      <c r="F606" s="41"/>
      <c r="G606" s="41"/>
      <c r="H606" s="82"/>
      <c r="I606" s="82"/>
      <c r="J606" s="82"/>
      <c r="K606" s="82"/>
      <c r="L606" s="82"/>
      <c r="M606" s="82"/>
      <c r="N606" s="40"/>
      <c r="O606" s="39"/>
      <c r="P606" s="41"/>
      <c r="Q606" s="39"/>
      <c r="R606" s="40"/>
      <c r="S606" s="41"/>
      <c r="T606" s="39"/>
      <c r="U606" s="39"/>
      <c r="V606" s="39"/>
    </row>
    <row r="607" spans="1:22" ht="12.75" customHeight="1">
      <c r="A607" s="39"/>
      <c r="B607" s="39"/>
      <c r="C607" s="39"/>
      <c r="D607" s="39"/>
      <c r="E607" s="39"/>
      <c r="F607" s="41"/>
      <c r="G607" s="41"/>
      <c r="H607" s="82"/>
      <c r="I607" s="82"/>
      <c r="J607" s="82"/>
      <c r="K607" s="82"/>
      <c r="L607" s="82"/>
      <c r="M607" s="82"/>
      <c r="N607" s="40"/>
      <c r="O607" s="39"/>
      <c r="P607" s="41"/>
      <c r="Q607" s="39"/>
      <c r="R607" s="40"/>
      <c r="S607" s="41"/>
      <c r="T607" s="39"/>
      <c r="U607" s="39"/>
      <c r="V607" s="39"/>
    </row>
    <row r="608" spans="1:22" ht="12.75" customHeight="1">
      <c r="A608" s="39"/>
      <c r="B608" s="39"/>
      <c r="C608" s="39"/>
      <c r="D608" s="39"/>
      <c r="E608" s="39"/>
      <c r="F608" s="41"/>
      <c r="G608" s="41"/>
      <c r="H608" s="82"/>
      <c r="I608" s="82"/>
      <c r="J608" s="82"/>
      <c r="K608" s="82"/>
      <c r="L608" s="82"/>
      <c r="M608" s="82"/>
      <c r="N608" s="40"/>
      <c r="O608" s="39"/>
      <c r="P608" s="41"/>
      <c r="Q608" s="39"/>
      <c r="R608" s="40"/>
      <c r="S608" s="41"/>
      <c r="T608" s="39"/>
      <c r="U608" s="39"/>
      <c r="V608" s="39"/>
    </row>
    <row r="609" spans="1:22" ht="12.75" customHeight="1">
      <c r="A609" s="39"/>
      <c r="B609" s="39"/>
      <c r="C609" s="39"/>
      <c r="D609" s="39"/>
      <c r="E609" s="39"/>
      <c r="F609" s="41"/>
      <c r="G609" s="41"/>
      <c r="H609" s="82"/>
      <c r="I609" s="82"/>
      <c r="J609" s="82"/>
      <c r="K609" s="82"/>
      <c r="L609" s="82"/>
      <c r="M609" s="82"/>
      <c r="N609" s="40"/>
      <c r="O609" s="39"/>
      <c r="P609" s="41"/>
      <c r="Q609" s="39"/>
      <c r="R609" s="40"/>
      <c r="S609" s="41"/>
      <c r="T609" s="39"/>
      <c r="U609" s="39"/>
      <c r="V609" s="39"/>
    </row>
    <row r="610" spans="1:22" ht="12.75" customHeight="1">
      <c r="A610" s="39"/>
      <c r="B610" s="39"/>
      <c r="C610" s="39"/>
      <c r="D610" s="39"/>
      <c r="E610" s="39"/>
      <c r="F610" s="41"/>
      <c r="G610" s="41"/>
      <c r="H610" s="82"/>
      <c r="I610" s="82"/>
      <c r="J610" s="82"/>
      <c r="K610" s="82"/>
      <c r="L610" s="82"/>
      <c r="M610" s="82"/>
      <c r="N610" s="40"/>
      <c r="O610" s="39"/>
      <c r="P610" s="41"/>
      <c r="Q610" s="39"/>
      <c r="R610" s="40"/>
      <c r="S610" s="41"/>
      <c r="T610" s="39"/>
      <c r="U610" s="39"/>
      <c r="V610" s="39"/>
    </row>
    <row r="611" spans="1:22" ht="12.75" customHeight="1">
      <c r="A611" s="39"/>
      <c r="B611" s="39"/>
      <c r="C611" s="39"/>
      <c r="D611" s="39"/>
      <c r="E611" s="39"/>
      <c r="F611" s="41"/>
      <c r="G611" s="41"/>
      <c r="H611" s="82"/>
      <c r="I611" s="82"/>
      <c r="J611" s="82"/>
      <c r="K611" s="82"/>
      <c r="L611" s="82"/>
      <c r="M611" s="82"/>
      <c r="N611" s="40"/>
      <c r="O611" s="39"/>
      <c r="P611" s="41"/>
      <c r="Q611" s="39"/>
      <c r="R611" s="40"/>
      <c r="S611" s="41"/>
      <c r="T611" s="39"/>
      <c r="U611" s="39"/>
      <c r="V611" s="39"/>
    </row>
    <row r="612" spans="1:22" ht="12.75" customHeight="1">
      <c r="A612" s="39"/>
      <c r="B612" s="39"/>
      <c r="C612" s="39"/>
      <c r="D612" s="39"/>
      <c r="E612" s="39"/>
      <c r="F612" s="41"/>
      <c r="G612" s="41"/>
      <c r="H612" s="82"/>
      <c r="I612" s="82"/>
      <c r="J612" s="82"/>
      <c r="K612" s="82"/>
      <c r="L612" s="82"/>
      <c r="M612" s="82"/>
      <c r="N612" s="40"/>
      <c r="O612" s="39"/>
      <c r="P612" s="41"/>
      <c r="Q612" s="39"/>
      <c r="R612" s="40"/>
      <c r="S612" s="41"/>
      <c r="T612" s="39"/>
      <c r="U612" s="39"/>
      <c r="V612" s="39"/>
    </row>
    <row r="613" spans="1:22" ht="12.75" customHeight="1">
      <c r="A613" s="39"/>
      <c r="B613" s="39"/>
      <c r="C613" s="39"/>
      <c r="D613" s="39"/>
      <c r="E613" s="39"/>
      <c r="F613" s="41"/>
      <c r="G613" s="41"/>
      <c r="H613" s="82"/>
      <c r="I613" s="82"/>
      <c r="J613" s="82"/>
      <c r="K613" s="82"/>
      <c r="L613" s="82"/>
      <c r="M613" s="82"/>
      <c r="N613" s="40"/>
      <c r="O613" s="39"/>
      <c r="P613" s="41"/>
      <c r="Q613" s="39"/>
      <c r="R613" s="40"/>
      <c r="S613" s="41"/>
      <c r="T613" s="39"/>
      <c r="U613" s="39"/>
      <c r="V613" s="39"/>
    </row>
    <row r="614" spans="1:22" ht="12.75" customHeight="1">
      <c r="A614" s="39"/>
      <c r="B614" s="39"/>
      <c r="C614" s="39"/>
      <c r="D614" s="39"/>
      <c r="E614" s="39"/>
      <c r="F614" s="41"/>
      <c r="G614" s="41"/>
      <c r="H614" s="82"/>
      <c r="I614" s="82"/>
      <c r="J614" s="82"/>
      <c r="K614" s="82"/>
      <c r="L614" s="82"/>
      <c r="M614" s="82"/>
      <c r="N614" s="40"/>
      <c r="O614" s="39"/>
      <c r="P614" s="41"/>
      <c r="Q614" s="39"/>
      <c r="R614" s="40"/>
      <c r="S614" s="41"/>
      <c r="T614" s="39"/>
      <c r="U614" s="39"/>
      <c r="V614" s="39"/>
    </row>
    <row r="615" spans="1:22" ht="12.75" customHeight="1">
      <c r="A615" s="39"/>
      <c r="B615" s="39"/>
      <c r="C615" s="39"/>
      <c r="D615" s="39"/>
      <c r="E615" s="39"/>
      <c r="F615" s="41"/>
      <c r="G615" s="41"/>
      <c r="H615" s="82"/>
      <c r="I615" s="82"/>
      <c r="J615" s="82"/>
      <c r="K615" s="82"/>
      <c r="L615" s="82"/>
      <c r="M615" s="82"/>
      <c r="N615" s="40"/>
      <c r="O615" s="39"/>
      <c r="P615" s="41"/>
      <c r="Q615" s="39"/>
      <c r="R615" s="40"/>
      <c r="S615" s="41"/>
      <c r="T615" s="39"/>
      <c r="U615" s="39"/>
      <c r="V615" s="39"/>
    </row>
    <row r="616" spans="1:22" ht="12.75" customHeight="1">
      <c r="A616" s="39"/>
      <c r="B616" s="39"/>
      <c r="C616" s="39"/>
      <c r="D616" s="39"/>
      <c r="E616" s="39"/>
      <c r="F616" s="41"/>
      <c r="G616" s="41"/>
      <c r="H616" s="82"/>
      <c r="I616" s="82"/>
      <c r="J616" s="82"/>
      <c r="K616" s="82"/>
      <c r="L616" s="82"/>
      <c r="M616" s="82"/>
      <c r="N616" s="40"/>
      <c r="O616" s="39"/>
      <c r="P616" s="41"/>
      <c r="Q616" s="39"/>
      <c r="R616" s="40"/>
      <c r="S616" s="41"/>
      <c r="T616" s="39"/>
      <c r="U616" s="39"/>
      <c r="V616" s="39"/>
    </row>
    <row r="617" spans="1:22" ht="12.75" customHeight="1">
      <c r="A617" s="39"/>
      <c r="B617" s="39"/>
      <c r="C617" s="39"/>
      <c r="D617" s="39"/>
      <c r="E617" s="39"/>
      <c r="F617" s="41"/>
      <c r="G617" s="41"/>
      <c r="H617" s="82"/>
      <c r="I617" s="82"/>
      <c r="J617" s="82"/>
      <c r="K617" s="82"/>
      <c r="L617" s="82"/>
      <c r="M617" s="82"/>
      <c r="N617" s="40"/>
      <c r="O617" s="39"/>
      <c r="P617" s="41"/>
      <c r="Q617" s="39"/>
      <c r="R617" s="40"/>
      <c r="S617" s="41"/>
      <c r="T617" s="39"/>
      <c r="U617" s="39"/>
      <c r="V617" s="39"/>
    </row>
    <row r="618" spans="1:22" ht="12.75" customHeight="1">
      <c r="A618" s="39"/>
      <c r="B618" s="39"/>
      <c r="C618" s="39"/>
      <c r="D618" s="39"/>
      <c r="E618" s="39"/>
      <c r="F618" s="41"/>
      <c r="G618" s="41"/>
      <c r="H618" s="82"/>
      <c r="I618" s="82"/>
      <c r="J618" s="82"/>
      <c r="K618" s="82"/>
      <c r="L618" s="82"/>
      <c r="M618" s="82"/>
      <c r="N618" s="40"/>
      <c r="O618" s="39"/>
      <c r="P618" s="41"/>
      <c r="Q618" s="39"/>
      <c r="R618" s="40"/>
      <c r="S618" s="41"/>
      <c r="T618" s="39"/>
      <c r="U618" s="39"/>
      <c r="V618" s="39"/>
    </row>
    <row r="619" spans="1:22" ht="12.75" customHeight="1">
      <c r="A619" s="39"/>
      <c r="B619" s="39"/>
      <c r="C619" s="39"/>
      <c r="D619" s="39"/>
      <c r="E619" s="39"/>
      <c r="F619" s="41"/>
      <c r="G619" s="41"/>
      <c r="H619" s="82"/>
      <c r="I619" s="82"/>
      <c r="J619" s="82"/>
      <c r="K619" s="82"/>
      <c r="L619" s="82"/>
      <c r="M619" s="82"/>
      <c r="N619" s="40"/>
      <c r="O619" s="39"/>
      <c r="P619" s="41"/>
      <c r="Q619" s="39"/>
      <c r="R619" s="40"/>
      <c r="S619" s="41"/>
      <c r="T619" s="39"/>
      <c r="U619" s="39"/>
      <c r="V619" s="39"/>
    </row>
    <row r="620" spans="1:22" ht="12.75" customHeight="1">
      <c r="A620" s="39"/>
      <c r="B620" s="39"/>
      <c r="C620" s="39"/>
      <c r="D620" s="39"/>
      <c r="E620" s="39"/>
      <c r="F620" s="41"/>
      <c r="G620" s="41"/>
      <c r="H620" s="82"/>
      <c r="I620" s="82"/>
      <c r="J620" s="82"/>
      <c r="K620" s="82"/>
      <c r="L620" s="82"/>
      <c r="M620" s="82"/>
      <c r="N620" s="40"/>
      <c r="O620" s="39"/>
      <c r="P620" s="41"/>
      <c r="Q620" s="39"/>
      <c r="R620" s="40"/>
      <c r="S620" s="41"/>
      <c r="T620" s="39"/>
      <c r="U620" s="39"/>
      <c r="V620" s="39"/>
    </row>
    <row r="621" spans="1:22" ht="12.75" customHeight="1">
      <c r="A621" s="39"/>
      <c r="B621" s="39"/>
      <c r="C621" s="39"/>
      <c r="D621" s="39"/>
      <c r="E621" s="39"/>
      <c r="F621" s="41"/>
      <c r="G621" s="41"/>
      <c r="H621" s="82"/>
      <c r="I621" s="82"/>
      <c r="J621" s="82"/>
      <c r="K621" s="82"/>
      <c r="L621" s="82"/>
      <c r="M621" s="82"/>
      <c r="N621" s="40"/>
      <c r="O621" s="39"/>
      <c r="P621" s="41"/>
      <c r="Q621" s="39"/>
      <c r="R621" s="40"/>
      <c r="S621" s="41"/>
      <c r="T621" s="39"/>
      <c r="U621" s="39"/>
      <c r="V621" s="39"/>
    </row>
    <row r="622" spans="1:22" ht="12.75" customHeight="1">
      <c r="A622" s="39"/>
      <c r="B622" s="39"/>
      <c r="C622" s="39"/>
      <c r="D622" s="39"/>
      <c r="E622" s="39"/>
      <c r="F622" s="41"/>
      <c r="G622" s="41"/>
      <c r="H622" s="82"/>
      <c r="I622" s="82"/>
      <c r="J622" s="82"/>
      <c r="K622" s="82"/>
      <c r="L622" s="82"/>
      <c r="M622" s="82"/>
      <c r="N622" s="40"/>
      <c r="O622" s="39"/>
      <c r="P622" s="41"/>
      <c r="Q622" s="39"/>
      <c r="R622" s="40"/>
      <c r="S622" s="41"/>
      <c r="T622" s="39"/>
      <c r="U622" s="39"/>
      <c r="V622" s="39"/>
    </row>
    <row r="623" spans="1:22" ht="12.75" customHeight="1">
      <c r="A623" s="39"/>
      <c r="B623" s="39"/>
      <c r="C623" s="39"/>
      <c r="D623" s="39"/>
      <c r="E623" s="39"/>
      <c r="F623" s="41"/>
      <c r="G623" s="41"/>
      <c r="H623" s="82"/>
      <c r="I623" s="82"/>
      <c r="J623" s="82"/>
      <c r="K623" s="82"/>
      <c r="L623" s="82"/>
      <c r="M623" s="82"/>
      <c r="N623" s="40"/>
      <c r="O623" s="39"/>
      <c r="P623" s="41"/>
      <c r="Q623" s="39"/>
      <c r="R623" s="40"/>
      <c r="S623" s="41"/>
      <c r="T623" s="39"/>
      <c r="U623" s="39"/>
      <c r="V623" s="39"/>
    </row>
    <row r="624" spans="1:22" ht="12.75" customHeight="1">
      <c r="A624" s="39"/>
      <c r="B624" s="39"/>
      <c r="C624" s="39"/>
      <c r="D624" s="39"/>
      <c r="E624" s="39"/>
      <c r="F624" s="41"/>
      <c r="G624" s="41"/>
      <c r="H624" s="82"/>
      <c r="I624" s="82"/>
      <c r="J624" s="82"/>
      <c r="K624" s="82"/>
      <c r="L624" s="82"/>
      <c r="M624" s="82"/>
      <c r="N624" s="40"/>
      <c r="O624" s="39"/>
      <c r="P624" s="41"/>
      <c r="Q624" s="39"/>
      <c r="R624" s="40"/>
      <c r="S624" s="41"/>
      <c r="T624" s="39"/>
      <c r="U624" s="39"/>
      <c r="V624" s="39"/>
    </row>
    <row r="625" spans="1:22" ht="12.75" customHeight="1">
      <c r="A625" s="39"/>
      <c r="B625" s="39"/>
      <c r="C625" s="39"/>
      <c r="D625" s="39"/>
      <c r="E625" s="39"/>
      <c r="F625" s="41"/>
      <c r="G625" s="41"/>
      <c r="H625" s="82"/>
      <c r="I625" s="82"/>
      <c r="J625" s="82"/>
      <c r="K625" s="82"/>
      <c r="L625" s="82"/>
      <c r="M625" s="82"/>
      <c r="N625" s="40"/>
      <c r="O625" s="39"/>
      <c r="P625" s="41"/>
      <c r="Q625" s="39"/>
      <c r="R625" s="40"/>
      <c r="S625" s="41"/>
      <c r="T625" s="39"/>
      <c r="U625" s="39"/>
      <c r="V625" s="39"/>
    </row>
    <row r="626" spans="1:22" ht="12.75" customHeight="1">
      <c r="A626" s="39"/>
      <c r="B626" s="39"/>
      <c r="C626" s="39"/>
      <c r="D626" s="39"/>
      <c r="E626" s="39"/>
      <c r="F626" s="41"/>
      <c r="G626" s="41"/>
      <c r="H626" s="82"/>
      <c r="I626" s="82"/>
      <c r="J626" s="82"/>
      <c r="K626" s="82"/>
      <c r="L626" s="82"/>
      <c r="M626" s="82"/>
      <c r="N626" s="40"/>
      <c r="O626" s="39"/>
      <c r="P626" s="41"/>
      <c r="Q626" s="39"/>
      <c r="R626" s="40"/>
      <c r="S626" s="41"/>
      <c r="T626" s="39"/>
      <c r="U626" s="39"/>
      <c r="V626" s="39"/>
    </row>
    <row r="627" spans="1:22" ht="12.75" customHeight="1">
      <c r="A627" s="39"/>
      <c r="B627" s="39"/>
      <c r="C627" s="39"/>
      <c r="D627" s="39"/>
      <c r="E627" s="39"/>
      <c r="F627" s="41"/>
      <c r="G627" s="41"/>
      <c r="H627" s="82"/>
      <c r="I627" s="82"/>
      <c r="J627" s="82"/>
      <c r="K627" s="82"/>
      <c r="L627" s="82"/>
      <c r="M627" s="82"/>
      <c r="N627" s="40"/>
      <c r="O627" s="39"/>
      <c r="P627" s="41"/>
      <c r="Q627" s="39"/>
      <c r="R627" s="40"/>
      <c r="S627" s="41"/>
      <c r="T627" s="39"/>
      <c r="U627" s="39"/>
      <c r="V627" s="39"/>
    </row>
    <row r="628" spans="1:22" ht="12.75" customHeight="1">
      <c r="A628" s="39"/>
      <c r="B628" s="39"/>
      <c r="C628" s="39"/>
      <c r="D628" s="39"/>
      <c r="E628" s="39"/>
      <c r="F628" s="41"/>
      <c r="G628" s="41"/>
      <c r="H628" s="82"/>
      <c r="I628" s="82"/>
      <c r="J628" s="82"/>
      <c r="K628" s="82"/>
      <c r="L628" s="82"/>
      <c r="M628" s="82"/>
      <c r="N628" s="40"/>
      <c r="O628" s="39"/>
      <c r="P628" s="41"/>
      <c r="Q628" s="39"/>
      <c r="R628" s="40"/>
      <c r="S628" s="41"/>
      <c r="T628" s="39"/>
      <c r="U628" s="39"/>
      <c r="V628" s="39"/>
    </row>
    <row r="629" spans="1:22" ht="12.75" customHeight="1">
      <c r="A629" s="39"/>
      <c r="B629" s="39"/>
      <c r="C629" s="39"/>
      <c r="D629" s="39"/>
      <c r="E629" s="39"/>
      <c r="F629" s="41"/>
      <c r="G629" s="41"/>
      <c r="H629" s="82"/>
      <c r="I629" s="82"/>
      <c r="J629" s="82"/>
      <c r="K629" s="82"/>
      <c r="L629" s="82"/>
      <c r="M629" s="82"/>
      <c r="N629" s="40"/>
      <c r="O629" s="39"/>
      <c r="P629" s="41"/>
      <c r="Q629" s="39"/>
      <c r="R629" s="40"/>
      <c r="S629" s="41"/>
      <c r="T629" s="39"/>
      <c r="U629" s="39"/>
      <c r="V629" s="39"/>
    </row>
    <row r="630" spans="1:22" ht="12.75" customHeight="1">
      <c r="A630" s="39"/>
      <c r="B630" s="39"/>
      <c r="C630" s="39"/>
      <c r="D630" s="39"/>
      <c r="E630" s="39"/>
      <c r="F630" s="41"/>
      <c r="G630" s="41"/>
      <c r="H630" s="82"/>
      <c r="I630" s="82"/>
      <c r="J630" s="82"/>
      <c r="K630" s="82"/>
      <c r="L630" s="82"/>
      <c r="M630" s="82"/>
      <c r="N630" s="40"/>
      <c r="O630" s="39"/>
      <c r="P630" s="41"/>
      <c r="Q630" s="39"/>
      <c r="R630" s="40"/>
      <c r="S630" s="41"/>
      <c r="T630" s="39"/>
      <c r="U630" s="39"/>
      <c r="V630" s="39"/>
    </row>
    <row r="631" spans="1:22" ht="12.75" customHeight="1">
      <c r="A631" s="39"/>
      <c r="B631" s="39"/>
      <c r="C631" s="39"/>
      <c r="D631" s="39"/>
      <c r="E631" s="39"/>
      <c r="F631" s="41"/>
      <c r="G631" s="41"/>
      <c r="H631" s="82"/>
      <c r="I631" s="82"/>
      <c r="J631" s="82"/>
      <c r="K631" s="82"/>
      <c r="L631" s="82"/>
      <c r="M631" s="82"/>
      <c r="N631" s="40"/>
      <c r="O631" s="39"/>
      <c r="P631" s="41"/>
      <c r="Q631" s="39"/>
      <c r="R631" s="40"/>
      <c r="S631" s="41"/>
      <c r="T631" s="39"/>
      <c r="U631" s="39"/>
      <c r="V631" s="39"/>
    </row>
    <row r="632" spans="1:22" ht="12.75" customHeight="1">
      <c r="A632" s="39"/>
      <c r="B632" s="39"/>
      <c r="C632" s="39"/>
      <c r="D632" s="39"/>
      <c r="E632" s="39"/>
      <c r="F632" s="41"/>
      <c r="G632" s="41"/>
      <c r="H632" s="82"/>
      <c r="I632" s="82"/>
      <c r="J632" s="82"/>
      <c r="K632" s="82"/>
      <c r="L632" s="82"/>
      <c r="M632" s="82"/>
      <c r="N632" s="40"/>
      <c r="O632" s="39"/>
      <c r="P632" s="41"/>
      <c r="Q632" s="39"/>
      <c r="R632" s="40"/>
      <c r="S632" s="41"/>
      <c r="T632" s="39"/>
      <c r="U632" s="39"/>
      <c r="V632" s="39"/>
    </row>
    <row r="633" spans="1:22" ht="12.75" customHeight="1">
      <c r="A633" s="39"/>
      <c r="B633" s="39"/>
      <c r="C633" s="39"/>
      <c r="D633" s="39"/>
      <c r="E633" s="39"/>
      <c r="F633" s="41"/>
      <c r="G633" s="41"/>
      <c r="H633" s="82"/>
      <c r="I633" s="82"/>
      <c r="J633" s="82"/>
      <c r="K633" s="82"/>
      <c r="L633" s="82"/>
      <c r="M633" s="82"/>
      <c r="N633" s="40"/>
      <c r="O633" s="39"/>
      <c r="P633" s="41"/>
      <c r="Q633" s="39"/>
      <c r="R633" s="40"/>
      <c r="S633" s="41"/>
      <c r="T633" s="39"/>
      <c r="U633" s="39"/>
      <c r="V633" s="39"/>
    </row>
    <row r="634" spans="1:22" ht="12.75" customHeight="1">
      <c r="A634" s="39"/>
      <c r="B634" s="39"/>
      <c r="C634" s="39"/>
      <c r="D634" s="39"/>
      <c r="E634" s="39"/>
      <c r="F634" s="41"/>
      <c r="G634" s="41"/>
      <c r="H634" s="82"/>
      <c r="I634" s="82"/>
      <c r="J634" s="82"/>
      <c r="K634" s="82"/>
      <c r="L634" s="82"/>
      <c r="M634" s="82"/>
      <c r="N634" s="40"/>
      <c r="O634" s="39"/>
      <c r="P634" s="41"/>
      <c r="Q634" s="39"/>
      <c r="R634" s="40"/>
      <c r="S634" s="41"/>
      <c r="T634" s="39"/>
      <c r="U634" s="39"/>
      <c r="V634" s="39"/>
    </row>
    <row r="635" spans="1:22" ht="12.75" customHeight="1">
      <c r="A635" s="39"/>
      <c r="B635" s="39"/>
      <c r="C635" s="39"/>
      <c r="D635" s="39"/>
      <c r="E635" s="39"/>
      <c r="F635" s="41"/>
      <c r="G635" s="41"/>
      <c r="H635" s="82"/>
      <c r="I635" s="82"/>
      <c r="J635" s="82"/>
      <c r="K635" s="82"/>
      <c r="L635" s="82"/>
      <c r="M635" s="82"/>
      <c r="N635" s="40"/>
      <c r="O635" s="39"/>
      <c r="P635" s="41"/>
      <c r="Q635" s="39"/>
      <c r="R635" s="40"/>
      <c r="S635" s="41"/>
      <c r="T635" s="39"/>
      <c r="U635" s="39"/>
      <c r="V635" s="39"/>
    </row>
    <row r="636" spans="1:22" ht="12.75" customHeight="1">
      <c r="A636" s="39"/>
      <c r="B636" s="39"/>
      <c r="C636" s="39"/>
      <c r="D636" s="39"/>
      <c r="E636" s="39"/>
      <c r="F636" s="41"/>
      <c r="G636" s="41"/>
      <c r="H636" s="82"/>
      <c r="I636" s="82"/>
      <c r="J636" s="82"/>
      <c r="K636" s="82"/>
      <c r="L636" s="82"/>
      <c r="M636" s="82"/>
      <c r="N636" s="40"/>
      <c r="O636" s="39"/>
      <c r="P636" s="41"/>
      <c r="Q636" s="39"/>
      <c r="R636" s="40"/>
      <c r="S636" s="41"/>
      <c r="T636" s="39"/>
      <c r="U636" s="39"/>
      <c r="V636" s="39"/>
    </row>
    <row r="637" spans="1:22" ht="12.75" customHeight="1">
      <c r="A637" s="39"/>
      <c r="B637" s="39"/>
      <c r="C637" s="39"/>
      <c r="D637" s="39"/>
      <c r="E637" s="39"/>
      <c r="F637" s="41"/>
      <c r="G637" s="41"/>
      <c r="H637" s="82"/>
      <c r="I637" s="82"/>
      <c r="J637" s="82"/>
      <c r="K637" s="82"/>
      <c r="L637" s="82"/>
      <c r="M637" s="82"/>
      <c r="N637" s="40"/>
      <c r="O637" s="39"/>
      <c r="P637" s="41"/>
      <c r="Q637" s="39"/>
      <c r="R637" s="40"/>
      <c r="S637" s="41"/>
      <c r="T637" s="39"/>
      <c r="U637" s="39"/>
      <c r="V637" s="39"/>
    </row>
    <row r="638" spans="1:22" ht="12.75" customHeight="1">
      <c r="A638" s="39"/>
      <c r="B638" s="39"/>
      <c r="C638" s="39"/>
      <c r="D638" s="39"/>
      <c r="E638" s="39"/>
      <c r="F638" s="41"/>
      <c r="G638" s="41"/>
      <c r="H638" s="82"/>
      <c r="I638" s="82"/>
      <c r="J638" s="82"/>
      <c r="K638" s="82"/>
      <c r="L638" s="82"/>
      <c r="M638" s="82"/>
      <c r="N638" s="40"/>
      <c r="O638" s="39"/>
      <c r="P638" s="41"/>
      <c r="Q638" s="39"/>
      <c r="R638" s="40"/>
      <c r="S638" s="41"/>
      <c r="T638" s="39"/>
      <c r="U638" s="39"/>
      <c r="V638" s="39"/>
    </row>
    <row r="639" spans="1:22" ht="12.75" customHeight="1">
      <c r="A639" s="39"/>
      <c r="B639" s="39"/>
      <c r="C639" s="39"/>
      <c r="D639" s="39"/>
      <c r="E639" s="39"/>
      <c r="F639" s="41"/>
      <c r="G639" s="41"/>
      <c r="H639" s="82"/>
      <c r="I639" s="82"/>
      <c r="J639" s="82"/>
      <c r="K639" s="82"/>
      <c r="L639" s="82"/>
      <c r="M639" s="82"/>
      <c r="N639" s="40"/>
      <c r="O639" s="39"/>
      <c r="P639" s="41"/>
      <c r="Q639" s="39"/>
      <c r="R639" s="40"/>
      <c r="S639" s="41"/>
      <c r="T639" s="39"/>
      <c r="U639" s="39"/>
      <c r="V639" s="39"/>
    </row>
    <row r="640" spans="1:22" ht="12.75" customHeight="1">
      <c r="A640" s="39"/>
      <c r="B640" s="39"/>
      <c r="C640" s="39"/>
      <c r="D640" s="39"/>
      <c r="E640" s="39"/>
      <c r="F640" s="41"/>
      <c r="G640" s="41"/>
      <c r="H640" s="82"/>
      <c r="I640" s="82"/>
      <c r="J640" s="82"/>
      <c r="K640" s="82"/>
      <c r="L640" s="82"/>
      <c r="M640" s="82"/>
      <c r="N640" s="40"/>
      <c r="O640" s="39"/>
      <c r="P640" s="41"/>
      <c r="Q640" s="39"/>
      <c r="R640" s="40"/>
      <c r="S640" s="41"/>
      <c r="T640" s="39"/>
      <c r="U640" s="39"/>
      <c r="V640" s="39"/>
    </row>
    <row r="641" spans="1:22" ht="12.75" customHeight="1">
      <c r="A641" s="39"/>
      <c r="B641" s="39"/>
      <c r="C641" s="39"/>
      <c r="D641" s="39"/>
      <c r="E641" s="39"/>
      <c r="F641" s="41"/>
      <c r="G641" s="41"/>
      <c r="H641" s="82"/>
      <c r="I641" s="82"/>
      <c r="J641" s="82"/>
      <c r="K641" s="82"/>
      <c r="L641" s="82"/>
      <c r="M641" s="82"/>
      <c r="N641" s="40"/>
      <c r="O641" s="39"/>
      <c r="P641" s="41"/>
      <c r="Q641" s="39"/>
      <c r="R641" s="40"/>
      <c r="S641" s="41"/>
      <c r="T641" s="39"/>
      <c r="U641" s="39"/>
      <c r="V641" s="39"/>
    </row>
    <row r="642" spans="1:22" ht="12.75" customHeight="1">
      <c r="A642" s="39"/>
      <c r="B642" s="39"/>
      <c r="C642" s="39"/>
      <c r="D642" s="39"/>
      <c r="E642" s="39"/>
      <c r="F642" s="41"/>
      <c r="G642" s="41"/>
      <c r="H642" s="82"/>
      <c r="I642" s="82"/>
      <c r="J642" s="82"/>
      <c r="K642" s="82"/>
      <c r="L642" s="82"/>
      <c r="M642" s="82"/>
      <c r="N642" s="40"/>
      <c r="O642" s="39"/>
      <c r="P642" s="41"/>
      <c r="Q642" s="39"/>
      <c r="R642" s="40"/>
      <c r="S642" s="41"/>
      <c r="T642" s="39"/>
      <c r="U642" s="39"/>
      <c r="V642" s="39"/>
    </row>
    <row r="643" spans="1:22" ht="12.75" customHeight="1">
      <c r="A643" s="39"/>
      <c r="B643" s="39"/>
      <c r="C643" s="39"/>
      <c r="D643" s="39"/>
      <c r="E643" s="39"/>
      <c r="F643" s="41"/>
      <c r="G643" s="41"/>
      <c r="H643" s="82"/>
      <c r="I643" s="82"/>
      <c r="J643" s="82"/>
      <c r="K643" s="82"/>
      <c r="L643" s="82"/>
      <c r="M643" s="82"/>
      <c r="N643" s="40"/>
      <c r="O643" s="39"/>
      <c r="P643" s="41"/>
      <c r="Q643" s="39"/>
      <c r="R643" s="40"/>
      <c r="S643" s="41"/>
      <c r="T643" s="39"/>
      <c r="U643" s="39"/>
      <c r="V643" s="39"/>
    </row>
    <row r="644" spans="1:22" ht="12.75" customHeight="1">
      <c r="A644" s="39"/>
      <c r="B644" s="39"/>
      <c r="C644" s="39"/>
      <c r="D644" s="39"/>
      <c r="E644" s="39"/>
      <c r="F644" s="41"/>
      <c r="G644" s="41"/>
      <c r="H644" s="82"/>
      <c r="I644" s="82"/>
      <c r="J644" s="82"/>
      <c r="K644" s="82"/>
      <c r="L644" s="82"/>
      <c r="M644" s="82"/>
      <c r="N644" s="40"/>
      <c r="O644" s="39"/>
      <c r="P644" s="41"/>
      <c r="Q644" s="39"/>
      <c r="R644" s="40"/>
      <c r="S644" s="41"/>
      <c r="T644" s="39"/>
      <c r="U644" s="39"/>
      <c r="V644" s="39"/>
    </row>
    <row r="645" spans="1:22" ht="12.75" customHeight="1">
      <c r="A645" s="39"/>
      <c r="B645" s="39"/>
      <c r="C645" s="39"/>
      <c r="D645" s="39"/>
      <c r="E645" s="39"/>
      <c r="F645" s="41"/>
      <c r="G645" s="41"/>
      <c r="H645" s="82"/>
      <c r="I645" s="82"/>
      <c r="J645" s="82"/>
      <c r="K645" s="82"/>
      <c r="L645" s="82"/>
      <c r="M645" s="82"/>
      <c r="N645" s="40"/>
      <c r="O645" s="39"/>
      <c r="P645" s="41"/>
      <c r="Q645" s="39"/>
      <c r="R645" s="40"/>
      <c r="S645" s="41"/>
      <c r="T645" s="39"/>
      <c r="U645" s="39"/>
      <c r="V645" s="39"/>
    </row>
    <row r="646" spans="1:22" ht="12.75" customHeight="1">
      <c r="A646" s="39"/>
      <c r="B646" s="39"/>
      <c r="C646" s="39"/>
      <c r="D646" s="39"/>
      <c r="E646" s="39"/>
      <c r="F646" s="41"/>
      <c r="G646" s="41"/>
      <c r="H646" s="82"/>
      <c r="I646" s="82"/>
      <c r="J646" s="82"/>
      <c r="K646" s="82"/>
      <c r="L646" s="82"/>
      <c r="M646" s="82"/>
      <c r="N646" s="40"/>
      <c r="O646" s="39"/>
      <c r="P646" s="41"/>
      <c r="Q646" s="39"/>
      <c r="R646" s="40"/>
      <c r="S646" s="41"/>
      <c r="T646" s="39"/>
      <c r="U646" s="39"/>
      <c r="V646" s="39"/>
    </row>
    <row r="647" spans="1:22" ht="12.75" customHeight="1">
      <c r="A647" s="39"/>
      <c r="B647" s="39"/>
      <c r="C647" s="39"/>
      <c r="D647" s="39"/>
      <c r="E647" s="39"/>
      <c r="F647" s="41"/>
      <c r="G647" s="41"/>
      <c r="H647" s="82"/>
      <c r="I647" s="82"/>
      <c r="J647" s="82"/>
      <c r="K647" s="82"/>
      <c r="L647" s="82"/>
      <c r="M647" s="82"/>
      <c r="N647" s="40"/>
      <c r="O647" s="39"/>
      <c r="P647" s="41"/>
      <c r="Q647" s="39"/>
      <c r="R647" s="40"/>
      <c r="S647" s="41"/>
      <c r="T647" s="39"/>
      <c r="U647" s="39"/>
      <c r="V647" s="39"/>
    </row>
    <row r="648" spans="1:22" ht="12.75" customHeight="1">
      <c r="A648" s="39"/>
      <c r="B648" s="39"/>
      <c r="C648" s="39"/>
      <c r="D648" s="39"/>
      <c r="E648" s="39"/>
      <c r="F648" s="41"/>
      <c r="G648" s="41"/>
      <c r="H648" s="82"/>
      <c r="I648" s="82"/>
      <c r="J648" s="82"/>
      <c r="K648" s="82"/>
      <c r="L648" s="82"/>
      <c r="M648" s="82"/>
      <c r="N648" s="40"/>
      <c r="O648" s="39"/>
      <c r="P648" s="41"/>
      <c r="Q648" s="39"/>
      <c r="R648" s="40"/>
      <c r="S648" s="41"/>
      <c r="T648" s="39"/>
      <c r="U648" s="39"/>
      <c r="V648" s="39"/>
    </row>
    <row r="649" spans="1:22" ht="12.75" customHeight="1">
      <c r="A649" s="39"/>
      <c r="B649" s="39"/>
      <c r="C649" s="39"/>
      <c r="D649" s="39"/>
      <c r="E649" s="39"/>
      <c r="F649" s="41"/>
      <c r="G649" s="41"/>
      <c r="H649" s="82"/>
      <c r="I649" s="82"/>
      <c r="J649" s="82"/>
      <c r="K649" s="82"/>
      <c r="L649" s="82"/>
      <c r="M649" s="82"/>
      <c r="N649" s="40"/>
      <c r="O649" s="39"/>
      <c r="P649" s="41"/>
      <c r="Q649" s="39"/>
      <c r="R649" s="40"/>
      <c r="S649" s="41"/>
      <c r="T649" s="39"/>
      <c r="U649" s="39"/>
      <c r="V649" s="39"/>
    </row>
    <row r="650" spans="1:22" ht="12.75" customHeight="1">
      <c r="A650" s="39"/>
      <c r="B650" s="39"/>
      <c r="C650" s="39"/>
      <c r="D650" s="39"/>
      <c r="E650" s="39"/>
      <c r="F650" s="41"/>
      <c r="G650" s="41"/>
      <c r="H650" s="82"/>
      <c r="I650" s="82"/>
      <c r="J650" s="82"/>
      <c r="K650" s="82"/>
      <c r="L650" s="82"/>
      <c r="M650" s="82"/>
      <c r="N650" s="40"/>
      <c r="O650" s="39"/>
      <c r="P650" s="41"/>
      <c r="Q650" s="39"/>
      <c r="R650" s="40"/>
      <c r="S650" s="41"/>
      <c r="T650" s="39"/>
      <c r="U650" s="39"/>
      <c r="V650" s="39"/>
    </row>
    <row r="651" spans="1:22" ht="12.75" customHeight="1">
      <c r="A651" s="39"/>
      <c r="B651" s="39"/>
      <c r="C651" s="39"/>
      <c r="D651" s="39"/>
      <c r="E651" s="39"/>
      <c r="F651" s="41"/>
      <c r="G651" s="41"/>
      <c r="H651" s="82"/>
      <c r="I651" s="82"/>
      <c r="J651" s="82"/>
      <c r="K651" s="82"/>
      <c r="L651" s="82"/>
      <c r="M651" s="82"/>
      <c r="N651" s="40"/>
      <c r="O651" s="39"/>
      <c r="P651" s="41"/>
      <c r="Q651" s="39"/>
      <c r="R651" s="40"/>
      <c r="S651" s="41"/>
      <c r="T651" s="39"/>
      <c r="U651" s="39"/>
      <c r="V651" s="39"/>
    </row>
    <row r="652" spans="1:22" ht="12.75" customHeight="1">
      <c r="A652" s="39"/>
      <c r="B652" s="39"/>
      <c r="C652" s="39"/>
      <c r="D652" s="39"/>
      <c r="E652" s="39"/>
      <c r="F652" s="41"/>
      <c r="G652" s="41"/>
      <c r="H652" s="82"/>
      <c r="I652" s="82"/>
      <c r="J652" s="82"/>
      <c r="K652" s="82"/>
      <c r="L652" s="82"/>
      <c r="M652" s="82"/>
      <c r="N652" s="40"/>
      <c r="O652" s="39"/>
      <c r="P652" s="41"/>
      <c r="Q652" s="39"/>
      <c r="R652" s="40"/>
      <c r="S652" s="41"/>
      <c r="T652" s="39"/>
      <c r="U652" s="39"/>
      <c r="V652" s="39"/>
    </row>
    <row r="653" spans="1:22" ht="12.75" customHeight="1">
      <c r="A653" s="39"/>
      <c r="B653" s="39"/>
      <c r="C653" s="39"/>
      <c r="D653" s="39"/>
      <c r="E653" s="39"/>
      <c r="F653" s="41"/>
      <c r="G653" s="41"/>
      <c r="H653" s="82"/>
      <c r="I653" s="82"/>
      <c r="J653" s="82"/>
      <c r="K653" s="82"/>
      <c r="L653" s="82"/>
      <c r="M653" s="82"/>
      <c r="N653" s="40"/>
      <c r="O653" s="39"/>
      <c r="P653" s="41"/>
      <c r="Q653" s="39"/>
      <c r="R653" s="40"/>
      <c r="S653" s="41"/>
      <c r="T653" s="39"/>
      <c r="U653" s="39"/>
      <c r="V653" s="39"/>
    </row>
    <row r="654" spans="1:22" ht="12.75" customHeight="1">
      <c r="A654" s="39"/>
      <c r="B654" s="39"/>
      <c r="C654" s="39"/>
      <c r="D654" s="39"/>
      <c r="E654" s="39"/>
      <c r="F654" s="41"/>
      <c r="G654" s="41"/>
      <c r="H654" s="82"/>
      <c r="I654" s="82"/>
      <c r="J654" s="82"/>
      <c r="K654" s="82"/>
      <c r="L654" s="82"/>
      <c r="M654" s="82"/>
      <c r="N654" s="40"/>
      <c r="O654" s="39"/>
      <c r="P654" s="41"/>
      <c r="Q654" s="39"/>
      <c r="R654" s="40"/>
      <c r="S654" s="41"/>
      <c r="T654" s="39"/>
      <c r="U654" s="39"/>
      <c r="V654" s="39"/>
    </row>
    <row r="655" spans="1:22" ht="12.75" customHeight="1">
      <c r="A655" s="39"/>
      <c r="B655" s="39"/>
      <c r="C655" s="39"/>
      <c r="D655" s="39"/>
      <c r="E655" s="39"/>
      <c r="F655" s="41"/>
      <c r="G655" s="41"/>
      <c r="H655" s="82"/>
      <c r="I655" s="82"/>
      <c r="J655" s="82"/>
      <c r="K655" s="82"/>
      <c r="L655" s="82"/>
      <c r="M655" s="82"/>
      <c r="N655" s="40"/>
      <c r="O655" s="39"/>
      <c r="P655" s="41"/>
      <c r="Q655" s="39"/>
      <c r="R655" s="40"/>
      <c r="S655" s="41"/>
      <c r="T655" s="39"/>
      <c r="U655" s="39"/>
      <c r="V655" s="39"/>
    </row>
    <row r="656" spans="1:22" ht="12.75" customHeight="1">
      <c r="A656" s="39"/>
      <c r="B656" s="39"/>
      <c r="C656" s="39"/>
      <c r="D656" s="39"/>
      <c r="E656" s="39"/>
      <c r="F656" s="41"/>
      <c r="G656" s="41"/>
      <c r="H656" s="82"/>
      <c r="I656" s="82"/>
      <c r="J656" s="82"/>
      <c r="K656" s="82"/>
      <c r="L656" s="82"/>
      <c r="M656" s="82"/>
      <c r="N656" s="40"/>
      <c r="O656" s="39"/>
      <c r="P656" s="41"/>
      <c r="Q656" s="39"/>
      <c r="R656" s="40"/>
      <c r="S656" s="41"/>
      <c r="T656" s="39"/>
      <c r="U656" s="39"/>
      <c r="V656" s="39"/>
    </row>
    <row r="657" spans="1:22" ht="12.75" customHeight="1">
      <c r="A657" s="39"/>
      <c r="B657" s="39"/>
      <c r="C657" s="39"/>
      <c r="D657" s="39"/>
      <c r="E657" s="39"/>
      <c r="F657" s="41"/>
      <c r="G657" s="41"/>
      <c r="H657" s="82"/>
      <c r="I657" s="82"/>
      <c r="J657" s="82"/>
      <c r="K657" s="82"/>
      <c r="L657" s="82"/>
      <c r="M657" s="82"/>
      <c r="N657" s="40"/>
      <c r="O657" s="39"/>
      <c r="P657" s="41"/>
      <c r="Q657" s="39"/>
      <c r="R657" s="40"/>
      <c r="S657" s="41"/>
      <c r="T657" s="39"/>
      <c r="U657" s="39"/>
      <c r="V657" s="39"/>
    </row>
    <row r="658" spans="1:22" ht="12.75" customHeight="1">
      <c r="A658" s="39"/>
      <c r="B658" s="39"/>
      <c r="C658" s="39"/>
      <c r="D658" s="39"/>
      <c r="E658" s="39"/>
      <c r="F658" s="41"/>
      <c r="G658" s="41"/>
      <c r="H658" s="82"/>
      <c r="I658" s="82"/>
      <c r="J658" s="82"/>
      <c r="K658" s="82"/>
      <c r="L658" s="82"/>
      <c r="M658" s="82"/>
      <c r="N658" s="40"/>
      <c r="O658" s="39"/>
      <c r="P658" s="41"/>
      <c r="Q658" s="39"/>
      <c r="R658" s="40"/>
      <c r="S658" s="41"/>
      <c r="T658" s="39"/>
      <c r="U658" s="39"/>
      <c r="V658" s="39"/>
    </row>
    <row r="659" spans="1:22" ht="12.75" customHeight="1">
      <c r="A659" s="39"/>
      <c r="B659" s="39"/>
      <c r="C659" s="39"/>
      <c r="D659" s="39"/>
      <c r="E659" s="39"/>
      <c r="F659" s="41"/>
      <c r="G659" s="41"/>
      <c r="H659" s="82"/>
      <c r="I659" s="82"/>
      <c r="J659" s="82"/>
      <c r="K659" s="82"/>
      <c r="L659" s="82"/>
      <c r="M659" s="82"/>
      <c r="N659" s="40"/>
      <c r="O659" s="39"/>
      <c r="P659" s="41"/>
      <c r="Q659" s="39"/>
      <c r="R659" s="40"/>
      <c r="S659" s="41"/>
      <c r="T659" s="39"/>
      <c r="U659" s="39"/>
      <c r="V659" s="39"/>
    </row>
    <row r="660" spans="1:22" ht="12.75" customHeight="1">
      <c r="A660" s="39"/>
      <c r="B660" s="39"/>
      <c r="C660" s="39"/>
      <c r="D660" s="39"/>
      <c r="E660" s="39"/>
      <c r="F660" s="41"/>
      <c r="G660" s="41"/>
      <c r="H660" s="82"/>
      <c r="I660" s="82"/>
      <c r="J660" s="82"/>
      <c r="K660" s="82"/>
      <c r="L660" s="82"/>
      <c r="M660" s="82"/>
      <c r="N660" s="40"/>
      <c r="O660" s="39"/>
      <c r="P660" s="41"/>
      <c r="Q660" s="39"/>
      <c r="R660" s="40"/>
      <c r="S660" s="41"/>
      <c r="T660" s="39"/>
      <c r="U660" s="39"/>
      <c r="V660" s="39"/>
    </row>
    <row r="661" spans="1:22" ht="12.75" customHeight="1">
      <c r="A661" s="39"/>
      <c r="B661" s="39"/>
      <c r="C661" s="39"/>
      <c r="D661" s="39"/>
      <c r="E661" s="39"/>
      <c r="F661" s="41"/>
      <c r="G661" s="41"/>
      <c r="H661" s="82"/>
      <c r="I661" s="82"/>
      <c r="J661" s="82"/>
      <c r="K661" s="82"/>
      <c r="L661" s="82"/>
      <c r="M661" s="82"/>
      <c r="N661" s="40"/>
      <c r="O661" s="39"/>
      <c r="P661" s="41"/>
      <c r="Q661" s="39"/>
      <c r="R661" s="40"/>
      <c r="S661" s="41"/>
      <c r="T661" s="39"/>
      <c r="U661" s="39"/>
      <c r="V661" s="39"/>
    </row>
    <row r="662" spans="1:22" ht="12.75" customHeight="1">
      <c r="A662" s="39"/>
      <c r="B662" s="39"/>
      <c r="C662" s="39"/>
      <c r="D662" s="39"/>
      <c r="E662" s="39"/>
      <c r="F662" s="41"/>
      <c r="G662" s="41"/>
      <c r="H662" s="82"/>
      <c r="I662" s="82"/>
      <c r="J662" s="82"/>
      <c r="K662" s="82"/>
      <c r="L662" s="82"/>
      <c r="M662" s="82"/>
      <c r="N662" s="40"/>
      <c r="O662" s="39"/>
      <c r="P662" s="41"/>
      <c r="Q662" s="39"/>
      <c r="R662" s="40"/>
      <c r="S662" s="41"/>
      <c r="T662" s="39"/>
      <c r="U662" s="39"/>
      <c r="V662" s="39"/>
    </row>
    <row r="663" spans="1:22" ht="12.75" customHeight="1">
      <c r="A663" s="39"/>
      <c r="B663" s="39"/>
      <c r="C663" s="39"/>
      <c r="D663" s="39"/>
      <c r="E663" s="39"/>
      <c r="F663" s="41"/>
      <c r="G663" s="41"/>
      <c r="H663" s="82"/>
      <c r="I663" s="82"/>
      <c r="J663" s="82"/>
      <c r="K663" s="82"/>
      <c r="L663" s="82"/>
      <c r="M663" s="82"/>
      <c r="N663" s="40"/>
      <c r="O663" s="39"/>
      <c r="P663" s="41"/>
      <c r="Q663" s="39"/>
      <c r="R663" s="40"/>
      <c r="S663" s="41"/>
      <c r="T663" s="39"/>
      <c r="U663" s="39"/>
      <c r="V663" s="39"/>
    </row>
    <row r="664" spans="1:22" ht="12.75" customHeight="1">
      <c r="A664" s="39"/>
      <c r="B664" s="39"/>
      <c r="C664" s="39"/>
      <c r="D664" s="39"/>
      <c r="E664" s="39"/>
      <c r="F664" s="41"/>
      <c r="G664" s="41"/>
      <c r="H664" s="82"/>
      <c r="I664" s="82"/>
      <c r="J664" s="82"/>
      <c r="K664" s="82"/>
      <c r="L664" s="82"/>
      <c r="M664" s="82"/>
      <c r="N664" s="40"/>
      <c r="O664" s="39"/>
      <c r="P664" s="41"/>
      <c r="Q664" s="39"/>
      <c r="R664" s="40"/>
      <c r="S664" s="41"/>
      <c r="T664" s="39"/>
      <c r="U664" s="39"/>
      <c r="V664" s="39"/>
    </row>
    <row r="665" spans="1:22" ht="12.75" customHeight="1">
      <c r="A665" s="39"/>
      <c r="B665" s="39"/>
      <c r="C665" s="39"/>
      <c r="D665" s="39"/>
      <c r="E665" s="39"/>
      <c r="F665" s="41"/>
      <c r="G665" s="41"/>
      <c r="H665" s="82"/>
      <c r="I665" s="82"/>
      <c r="J665" s="82"/>
      <c r="K665" s="82"/>
      <c r="L665" s="82"/>
      <c r="M665" s="82"/>
      <c r="N665" s="40"/>
      <c r="O665" s="39"/>
      <c r="P665" s="41"/>
      <c r="Q665" s="39"/>
      <c r="R665" s="40"/>
      <c r="S665" s="41"/>
      <c r="T665" s="39"/>
      <c r="U665" s="39"/>
      <c r="V665" s="39"/>
    </row>
    <row r="666" spans="1:22" ht="12.75" customHeight="1">
      <c r="A666" s="39"/>
      <c r="B666" s="39"/>
      <c r="C666" s="39"/>
      <c r="D666" s="39"/>
      <c r="E666" s="39"/>
      <c r="F666" s="41"/>
      <c r="G666" s="41"/>
      <c r="H666" s="82"/>
      <c r="I666" s="82"/>
      <c r="J666" s="82"/>
      <c r="K666" s="82"/>
      <c r="L666" s="82"/>
      <c r="M666" s="82"/>
      <c r="N666" s="40"/>
      <c r="O666" s="39"/>
      <c r="P666" s="41"/>
      <c r="Q666" s="39"/>
      <c r="R666" s="40"/>
      <c r="S666" s="41"/>
      <c r="T666" s="39"/>
      <c r="U666" s="39"/>
      <c r="V666" s="39"/>
    </row>
    <row r="667" spans="1:22" ht="12.75" customHeight="1">
      <c r="A667" s="39"/>
      <c r="B667" s="39"/>
      <c r="C667" s="39"/>
      <c r="D667" s="39"/>
      <c r="E667" s="39"/>
      <c r="F667" s="41"/>
      <c r="G667" s="41"/>
      <c r="H667" s="82"/>
      <c r="I667" s="82"/>
      <c r="J667" s="82"/>
      <c r="K667" s="82"/>
      <c r="L667" s="82"/>
      <c r="M667" s="82"/>
      <c r="N667" s="40"/>
      <c r="O667" s="39"/>
      <c r="P667" s="41"/>
      <c r="Q667" s="39"/>
      <c r="R667" s="40"/>
      <c r="S667" s="41"/>
      <c r="T667" s="39"/>
      <c r="U667" s="39"/>
      <c r="V667" s="39"/>
    </row>
    <row r="668" spans="1:22" ht="12.75" customHeight="1">
      <c r="A668" s="39"/>
      <c r="B668" s="39"/>
      <c r="C668" s="39"/>
      <c r="D668" s="39"/>
      <c r="E668" s="39"/>
      <c r="F668" s="41"/>
      <c r="G668" s="41"/>
      <c r="H668" s="82"/>
      <c r="I668" s="82"/>
      <c r="J668" s="82"/>
      <c r="K668" s="82"/>
      <c r="L668" s="82"/>
      <c r="M668" s="82"/>
      <c r="N668" s="40"/>
      <c r="O668" s="39"/>
      <c r="P668" s="41"/>
      <c r="Q668" s="39"/>
      <c r="R668" s="40"/>
      <c r="S668" s="41"/>
      <c r="T668" s="39"/>
      <c r="U668" s="39"/>
      <c r="V668" s="39"/>
    </row>
    <row r="669" spans="1:22" ht="12.75" customHeight="1">
      <c r="A669" s="39"/>
      <c r="B669" s="39"/>
      <c r="C669" s="39"/>
      <c r="D669" s="39"/>
      <c r="E669" s="39"/>
      <c r="F669" s="41"/>
      <c r="G669" s="41"/>
      <c r="H669" s="82"/>
      <c r="I669" s="82"/>
      <c r="J669" s="82"/>
      <c r="K669" s="82"/>
      <c r="L669" s="82"/>
      <c r="M669" s="82"/>
      <c r="N669" s="40"/>
      <c r="O669" s="39"/>
      <c r="P669" s="41"/>
      <c r="Q669" s="39"/>
      <c r="R669" s="40"/>
      <c r="S669" s="41"/>
      <c r="T669" s="39"/>
      <c r="U669" s="39"/>
      <c r="V669" s="39"/>
    </row>
    <row r="670" spans="1:22" ht="12.75" customHeight="1">
      <c r="A670" s="39"/>
      <c r="B670" s="39"/>
      <c r="C670" s="39"/>
      <c r="D670" s="39"/>
      <c r="E670" s="39"/>
      <c r="F670" s="41"/>
      <c r="G670" s="41"/>
      <c r="H670" s="82"/>
      <c r="I670" s="82"/>
      <c r="J670" s="82"/>
      <c r="K670" s="82"/>
      <c r="L670" s="82"/>
      <c r="M670" s="82"/>
      <c r="N670" s="40"/>
      <c r="O670" s="39"/>
      <c r="P670" s="41"/>
      <c r="Q670" s="39"/>
      <c r="R670" s="40"/>
      <c r="S670" s="41"/>
      <c r="T670" s="39"/>
      <c r="U670" s="39"/>
      <c r="V670" s="39"/>
    </row>
    <row r="671" spans="1:22" ht="12.75" customHeight="1">
      <c r="A671" s="39"/>
      <c r="B671" s="39"/>
      <c r="C671" s="39"/>
      <c r="D671" s="39"/>
      <c r="E671" s="39"/>
      <c r="F671" s="41"/>
      <c r="G671" s="41"/>
      <c r="H671" s="82"/>
      <c r="I671" s="82"/>
      <c r="J671" s="82"/>
      <c r="K671" s="82"/>
      <c r="L671" s="82"/>
      <c r="M671" s="82"/>
      <c r="N671" s="40"/>
      <c r="O671" s="39"/>
      <c r="P671" s="41"/>
      <c r="Q671" s="39"/>
      <c r="R671" s="40"/>
      <c r="S671" s="41"/>
      <c r="T671" s="39"/>
      <c r="U671" s="39"/>
      <c r="V671" s="39"/>
    </row>
    <row r="672" spans="1:22" ht="12.75" customHeight="1">
      <c r="A672" s="39"/>
      <c r="B672" s="39"/>
      <c r="C672" s="39"/>
      <c r="D672" s="39"/>
      <c r="E672" s="39"/>
      <c r="F672" s="41"/>
      <c r="G672" s="41"/>
      <c r="H672" s="82"/>
      <c r="I672" s="82"/>
      <c r="J672" s="82"/>
      <c r="K672" s="82"/>
      <c r="L672" s="82"/>
      <c r="M672" s="82"/>
      <c r="N672" s="40"/>
      <c r="O672" s="39"/>
      <c r="P672" s="41"/>
      <c r="Q672" s="39"/>
      <c r="R672" s="40"/>
      <c r="S672" s="41"/>
      <c r="T672" s="39"/>
      <c r="U672" s="39"/>
      <c r="V672" s="39"/>
    </row>
    <row r="673" spans="1:22" ht="12.75" customHeight="1">
      <c r="A673" s="39"/>
      <c r="B673" s="39"/>
      <c r="C673" s="39"/>
      <c r="D673" s="39"/>
      <c r="E673" s="39"/>
      <c r="F673" s="41"/>
      <c r="G673" s="41"/>
      <c r="H673" s="82"/>
      <c r="I673" s="82"/>
      <c r="J673" s="82"/>
      <c r="K673" s="82"/>
      <c r="L673" s="82"/>
      <c r="M673" s="82"/>
      <c r="N673" s="40"/>
      <c r="O673" s="39"/>
      <c r="P673" s="41"/>
      <c r="Q673" s="39"/>
      <c r="R673" s="40"/>
      <c r="S673" s="41"/>
      <c r="T673" s="39"/>
      <c r="U673" s="39"/>
      <c r="V673" s="39"/>
    </row>
    <row r="674" spans="1:22" ht="12.75" customHeight="1">
      <c r="A674" s="39"/>
      <c r="B674" s="39"/>
      <c r="C674" s="39"/>
      <c r="D674" s="39"/>
      <c r="E674" s="39"/>
      <c r="F674" s="41"/>
      <c r="G674" s="41"/>
      <c r="H674" s="82"/>
      <c r="I674" s="82"/>
      <c r="J674" s="82"/>
      <c r="K674" s="82"/>
      <c r="L674" s="82"/>
      <c r="M674" s="82"/>
      <c r="N674" s="40"/>
      <c r="O674" s="39"/>
      <c r="P674" s="41"/>
      <c r="Q674" s="39"/>
      <c r="R674" s="40"/>
      <c r="S674" s="41"/>
      <c r="T674" s="39"/>
      <c r="U674" s="39"/>
      <c r="V674" s="39"/>
    </row>
    <row r="675" spans="1:22" ht="12.75" customHeight="1">
      <c r="A675" s="39"/>
      <c r="B675" s="39"/>
      <c r="C675" s="39"/>
      <c r="D675" s="39"/>
      <c r="E675" s="39"/>
      <c r="F675" s="41"/>
      <c r="G675" s="41"/>
      <c r="H675" s="82"/>
      <c r="I675" s="82"/>
      <c r="J675" s="82"/>
      <c r="K675" s="82"/>
      <c r="L675" s="82"/>
      <c r="M675" s="82"/>
      <c r="N675" s="40"/>
      <c r="O675" s="39"/>
      <c r="P675" s="41"/>
      <c r="Q675" s="39"/>
      <c r="R675" s="40"/>
      <c r="S675" s="41"/>
      <c r="T675" s="39"/>
      <c r="U675" s="39"/>
      <c r="V675" s="39"/>
    </row>
    <row r="676" spans="1:22" ht="12.75" customHeight="1">
      <c r="A676" s="39"/>
      <c r="B676" s="39"/>
      <c r="C676" s="39"/>
      <c r="D676" s="39"/>
      <c r="E676" s="39"/>
      <c r="F676" s="41"/>
      <c r="G676" s="41"/>
      <c r="H676" s="82"/>
      <c r="I676" s="82"/>
      <c r="J676" s="82"/>
      <c r="K676" s="82"/>
      <c r="L676" s="82"/>
      <c r="M676" s="82"/>
      <c r="N676" s="40"/>
      <c r="O676" s="39"/>
      <c r="P676" s="41"/>
      <c r="Q676" s="39"/>
      <c r="R676" s="40"/>
      <c r="S676" s="41"/>
      <c r="T676" s="39"/>
      <c r="U676" s="39"/>
      <c r="V676" s="39"/>
    </row>
    <row r="677" spans="1:22" ht="12.75" customHeight="1">
      <c r="A677" s="39"/>
      <c r="B677" s="39"/>
      <c r="C677" s="39"/>
      <c r="D677" s="39"/>
      <c r="E677" s="39"/>
      <c r="F677" s="41"/>
      <c r="G677" s="41"/>
      <c r="H677" s="82"/>
      <c r="I677" s="82"/>
      <c r="J677" s="82"/>
      <c r="K677" s="82"/>
      <c r="L677" s="82"/>
      <c r="M677" s="82"/>
      <c r="N677" s="40"/>
      <c r="O677" s="39"/>
      <c r="P677" s="41"/>
      <c r="Q677" s="39"/>
      <c r="R677" s="40"/>
      <c r="S677" s="41"/>
      <c r="T677" s="39"/>
      <c r="U677" s="39"/>
      <c r="V677" s="39"/>
    </row>
    <row r="678" spans="1:22" ht="12.75" customHeight="1">
      <c r="A678" s="39"/>
      <c r="B678" s="39"/>
      <c r="C678" s="39"/>
      <c r="D678" s="39"/>
      <c r="E678" s="39"/>
      <c r="F678" s="41"/>
      <c r="G678" s="41"/>
      <c r="H678" s="82"/>
      <c r="I678" s="82"/>
      <c r="J678" s="82"/>
      <c r="K678" s="82"/>
      <c r="L678" s="82"/>
      <c r="M678" s="82"/>
      <c r="N678" s="40"/>
      <c r="O678" s="39"/>
      <c r="P678" s="41"/>
      <c r="Q678" s="39"/>
      <c r="R678" s="40"/>
      <c r="S678" s="41"/>
      <c r="T678" s="39"/>
      <c r="U678" s="39"/>
      <c r="V678" s="39"/>
    </row>
    <row r="679" spans="1:22" ht="12.75" customHeight="1">
      <c r="A679" s="39"/>
      <c r="B679" s="39"/>
      <c r="C679" s="39"/>
      <c r="D679" s="39"/>
      <c r="E679" s="39"/>
      <c r="F679" s="41"/>
      <c r="G679" s="41"/>
      <c r="H679" s="82"/>
      <c r="I679" s="82"/>
      <c r="J679" s="82"/>
      <c r="K679" s="82"/>
      <c r="L679" s="82"/>
      <c r="M679" s="82"/>
      <c r="N679" s="40"/>
      <c r="O679" s="39"/>
      <c r="P679" s="41"/>
      <c r="Q679" s="39"/>
      <c r="R679" s="40"/>
      <c r="S679" s="41"/>
      <c r="T679" s="39"/>
      <c r="U679" s="39"/>
      <c r="V679" s="39"/>
    </row>
    <row r="680" spans="1:22" ht="12.75" customHeight="1">
      <c r="A680" s="39"/>
      <c r="B680" s="39"/>
      <c r="C680" s="39"/>
      <c r="D680" s="39"/>
      <c r="E680" s="39"/>
      <c r="F680" s="41"/>
      <c r="G680" s="41"/>
      <c r="H680" s="82"/>
      <c r="I680" s="82"/>
      <c r="J680" s="82"/>
      <c r="K680" s="82"/>
      <c r="L680" s="82"/>
      <c r="M680" s="82"/>
      <c r="N680" s="40"/>
      <c r="O680" s="39"/>
      <c r="P680" s="41"/>
      <c r="Q680" s="39"/>
      <c r="R680" s="40"/>
      <c r="S680" s="41"/>
      <c r="T680" s="39"/>
      <c r="U680" s="39"/>
      <c r="V680" s="39"/>
    </row>
    <row r="681" spans="1:22" ht="12.75" customHeight="1">
      <c r="A681" s="39"/>
      <c r="B681" s="39"/>
      <c r="C681" s="39"/>
      <c r="D681" s="39"/>
      <c r="E681" s="39"/>
      <c r="F681" s="41"/>
      <c r="G681" s="41"/>
      <c r="H681" s="82"/>
      <c r="I681" s="82"/>
      <c r="J681" s="82"/>
      <c r="K681" s="82"/>
      <c r="L681" s="82"/>
      <c r="M681" s="82"/>
      <c r="N681" s="40"/>
      <c r="O681" s="39"/>
      <c r="P681" s="41"/>
      <c r="Q681" s="39"/>
      <c r="R681" s="40"/>
      <c r="S681" s="41"/>
      <c r="T681" s="39"/>
      <c r="U681" s="39"/>
      <c r="V681" s="39"/>
    </row>
    <row r="682" spans="1:22" ht="12.75" customHeight="1">
      <c r="A682" s="39"/>
      <c r="B682" s="39"/>
      <c r="C682" s="39"/>
      <c r="D682" s="39"/>
      <c r="E682" s="39"/>
      <c r="F682" s="41"/>
      <c r="G682" s="41"/>
      <c r="H682" s="82"/>
      <c r="I682" s="82"/>
      <c r="J682" s="82"/>
      <c r="K682" s="82"/>
      <c r="L682" s="82"/>
      <c r="M682" s="82"/>
      <c r="N682" s="40"/>
      <c r="O682" s="39"/>
      <c r="P682" s="41"/>
      <c r="Q682" s="39"/>
      <c r="R682" s="40"/>
      <c r="S682" s="41"/>
      <c r="T682" s="39"/>
      <c r="U682" s="39"/>
      <c r="V682" s="39"/>
    </row>
    <row r="683" spans="1:22" ht="12.75" customHeight="1">
      <c r="A683" s="39"/>
      <c r="B683" s="39"/>
      <c r="C683" s="39"/>
      <c r="D683" s="39"/>
      <c r="E683" s="39"/>
      <c r="F683" s="41"/>
      <c r="G683" s="41"/>
      <c r="H683" s="82"/>
      <c r="I683" s="82"/>
      <c r="J683" s="82"/>
      <c r="K683" s="82"/>
      <c r="L683" s="82"/>
      <c r="M683" s="82"/>
      <c r="N683" s="40"/>
      <c r="O683" s="39"/>
      <c r="P683" s="41"/>
      <c r="Q683" s="39"/>
      <c r="R683" s="40"/>
      <c r="S683" s="41"/>
      <c r="T683" s="39"/>
      <c r="U683" s="39"/>
      <c r="V683" s="39"/>
    </row>
    <row r="684" spans="1:22" ht="12.75" customHeight="1">
      <c r="A684" s="39"/>
      <c r="B684" s="39"/>
      <c r="C684" s="39"/>
      <c r="D684" s="39"/>
      <c r="E684" s="39"/>
      <c r="F684" s="41"/>
      <c r="G684" s="41"/>
      <c r="H684" s="82"/>
      <c r="I684" s="82"/>
      <c r="J684" s="82"/>
      <c r="K684" s="82"/>
      <c r="L684" s="82"/>
      <c r="M684" s="82"/>
      <c r="N684" s="40"/>
      <c r="O684" s="39"/>
      <c r="P684" s="41"/>
      <c r="Q684" s="39"/>
      <c r="R684" s="40"/>
      <c r="S684" s="41"/>
      <c r="T684" s="39"/>
      <c r="U684" s="39"/>
      <c r="V684" s="39"/>
    </row>
    <row r="685" spans="1:22" ht="12.75" customHeight="1">
      <c r="A685" s="39"/>
      <c r="B685" s="39"/>
      <c r="C685" s="39"/>
      <c r="D685" s="39"/>
      <c r="E685" s="39"/>
      <c r="F685" s="41"/>
      <c r="G685" s="41"/>
      <c r="H685" s="82"/>
      <c r="I685" s="82"/>
      <c r="J685" s="82"/>
      <c r="K685" s="82"/>
      <c r="L685" s="82"/>
      <c r="M685" s="82"/>
      <c r="N685" s="40"/>
      <c r="O685" s="39"/>
      <c r="P685" s="41"/>
      <c r="Q685" s="39"/>
      <c r="R685" s="40"/>
      <c r="S685" s="41"/>
      <c r="T685" s="39"/>
      <c r="U685" s="39"/>
      <c r="V685" s="39"/>
    </row>
    <row r="686" spans="1:22" ht="12.75" customHeight="1">
      <c r="A686" s="39"/>
      <c r="B686" s="39"/>
      <c r="C686" s="39"/>
      <c r="D686" s="39"/>
      <c r="E686" s="39"/>
      <c r="F686" s="41"/>
      <c r="G686" s="41"/>
      <c r="H686" s="82"/>
      <c r="I686" s="82"/>
      <c r="J686" s="82"/>
      <c r="K686" s="82"/>
      <c r="L686" s="82"/>
      <c r="M686" s="82"/>
      <c r="N686" s="40"/>
      <c r="O686" s="39"/>
      <c r="P686" s="41"/>
      <c r="Q686" s="39"/>
      <c r="R686" s="40"/>
      <c r="S686" s="41"/>
      <c r="T686" s="39"/>
      <c r="U686" s="39"/>
      <c r="V686" s="39"/>
    </row>
    <row r="687" spans="1:22" ht="12.75" customHeight="1">
      <c r="A687" s="39"/>
      <c r="B687" s="39"/>
      <c r="C687" s="39"/>
      <c r="D687" s="39"/>
      <c r="E687" s="39"/>
      <c r="F687" s="41"/>
      <c r="G687" s="41"/>
      <c r="H687" s="82"/>
      <c r="I687" s="82"/>
      <c r="J687" s="82"/>
      <c r="K687" s="82"/>
      <c r="L687" s="82"/>
      <c r="M687" s="82"/>
      <c r="N687" s="40"/>
      <c r="O687" s="39"/>
      <c r="P687" s="41"/>
      <c r="Q687" s="39"/>
      <c r="R687" s="40"/>
      <c r="S687" s="41"/>
      <c r="T687" s="39"/>
      <c r="U687" s="39"/>
      <c r="V687" s="39"/>
    </row>
    <row r="688" spans="1:22" ht="12.75" customHeight="1">
      <c r="A688" s="39"/>
      <c r="B688" s="39"/>
      <c r="C688" s="39"/>
      <c r="D688" s="39"/>
      <c r="E688" s="39"/>
      <c r="F688" s="41"/>
      <c r="G688" s="41"/>
      <c r="H688" s="82"/>
      <c r="I688" s="82"/>
      <c r="J688" s="82"/>
      <c r="K688" s="82"/>
      <c r="L688" s="82"/>
      <c r="M688" s="82"/>
      <c r="N688" s="40"/>
      <c r="O688" s="39"/>
      <c r="P688" s="41"/>
      <c r="Q688" s="39"/>
      <c r="R688" s="40"/>
      <c r="S688" s="41"/>
      <c r="T688" s="39"/>
      <c r="U688" s="39"/>
      <c r="V688" s="39"/>
    </row>
    <row r="689" spans="1:22" ht="12.75" customHeight="1">
      <c r="A689" s="39"/>
      <c r="B689" s="39"/>
      <c r="C689" s="39"/>
      <c r="D689" s="39"/>
      <c r="E689" s="39"/>
      <c r="F689" s="41"/>
      <c r="G689" s="41"/>
      <c r="H689" s="82"/>
      <c r="I689" s="82"/>
      <c r="J689" s="82"/>
      <c r="K689" s="82"/>
      <c r="L689" s="82"/>
      <c r="M689" s="82"/>
      <c r="N689" s="40"/>
      <c r="O689" s="39"/>
      <c r="P689" s="41"/>
      <c r="Q689" s="39"/>
      <c r="R689" s="40"/>
      <c r="S689" s="41"/>
      <c r="T689" s="39"/>
      <c r="U689" s="39"/>
      <c r="V689" s="39"/>
    </row>
    <row r="690" spans="1:22" ht="12.75" customHeight="1">
      <c r="A690" s="39"/>
      <c r="B690" s="39"/>
      <c r="C690" s="39"/>
      <c r="D690" s="39"/>
      <c r="E690" s="39"/>
      <c r="F690" s="41"/>
      <c r="G690" s="41"/>
      <c r="H690" s="82"/>
      <c r="I690" s="82"/>
      <c r="J690" s="82"/>
      <c r="K690" s="82"/>
      <c r="L690" s="82"/>
      <c r="M690" s="82"/>
      <c r="N690" s="40"/>
      <c r="O690" s="39"/>
      <c r="P690" s="41"/>
      <c r="Q690" s="39"/>
      <c r="R690" s="40"/>
      <c r="S690" s="41"/>
      <c r="T690" s="39"/>
      <c r="U690" s="39"/>
      <c r="V690" s="39"/>
    </row>
    <row r="691" spans="1:22" ht="12.75" customHeight="1">
      <c r="A691" s="39"/>
      <c r="B691" s="39"/>
      <c r="C691" s="39"/>
      <c r="D691" s="39"/>
      <c r="E691" s="39"/>
      <c r="F691" s="41"/>
      <c r="G691" s="41"/>
      <c r="H691" s="82"/>
      <c r="I691" s="82"/>
      <c r="J691" s="82"/>
      <c r="K691" s="82"/>
      <c r="L691" s="82"/>
      <c r="M691" s="82"/>
      <c r="N691" s="40"/>
      <c r="O691" s="39"/>
      <c r="P691" s="41"/>
      <c r="Q691" s="39"/>
      <c r="R691" s="40"/>
      <c r="S691" s="41"/>
      <c r="T691" s="39"/>
      <c r="U691" s="39"/>
      <c r="V691" s="39"/>
    </row>
    <row r="692" spans="1:22" ht="12.75" customHeight="1">
      <c r="A692" s="39"/>
      <c r="B692" s="39"/>
      <c r="C692" s="39"/>
      <c r="D692" s="39"/>
      <c r="E692" s="39"/>
      <c r="F692" s="41"/>
      <c r="G692" s="41"/>
      <c r="H692" s="82"/>
      <c r="I692" s="82"/>
      <c r="J692" s="82"/>
      <c r="K692" s="82"/>
      <c r="L692" s="82"/>
      <c r="M692" s="82"/>
      <c r="N692" s="40"/>
      <c r="O692" s="39"/>
      <c r="P692" s="41"/>
      <c r="Q692" s="39"/>
      <c r="R692" s="40"/>
      <c r="S692" s="41"/>
      <c r="T692" s="39"/>
      <c r="U692" s="39"/>
      <c r="V692" s="39"/>
    </row>
    <row r="693" spans="1:22" ht="12.75" customHeight="1">
      <c r="A693" s="39"/>
      <c r="B693" s="39"/>
      <c r="C693" s="39"/>
      <c r="D693" s="39"/>
      <c r="E693" s="39"/>
      <c r="F693" s="41"/>
      <c r="G693" s="41"/>
      <c r="H693" s="82"/>
      <c r="I693" s="82"/>
      <c r="J693" s="82"/>
      <c r="K693" s="82"/>
      <c r="L693" s="82"/>
      <c r="M693" s="82"/>
      <c r="N693" s="40"/>
      <c r="O693" s="39"/>
      <c r="P693" s="41"/>
      <c r="Q693" s="39"/>
      <c r="R693" s="40"/>
      <c r="S693" s="41"/>
      <c r="T693" s="39"/>
      <c r="U693" s="39"/>
      <c r="V693" s="39"/>
    </row>
    <row r="694" spans="1:22" ht="12.75" customHeight="1">
      <c r="A694" s="39"/>
      <c r="B694" s="39"/>
      <c r="C694" s="39"/>
      <c r="D694" s="39"/>
      <c r="E694" s="39"/>
      <c r="F694" s="41"/>
      <c r="G694" s="41"/>
      <c r="H694" s="82"/>
      <c r="I694" s="82"/>
      <c r="J694" s="82"/>
      <c r="K694" s="82"/>
      <c r="L694" s="82"/>
      <c r="M694" s="82"/>
      <c r="N694" s="40"/>
      <c r="O694" s="39"/>
      <c r="P694" s="41"/>
      <c r="Q694" s="39"/>
      <c r="R694" s="40"/>
      <c r="S694" s="41"/>
      <c r="T694" s="39"/>
      <c r="U694" s="39"/>
      <c r="V694" s="39"/>
    </row>
    <row r="695" spans="1:22" ht="12.75" customHeight="1">
      <c r="A695" s="39"/>
      <c r="B695" s="39"/>
      <c r="C695" s="39"/>
      <c r="D695" s="39"/>
      <c r="E695" s="39"/>
      <c r="F695" s="41"/>
      <c r="G695" s="41"/>
      <c r="H695" s="82"/>
      <c r="I695" s="82"/>
      <c r="J695" s="82"/>
      <c r="K695" s="82"/>
      <c r="L695" s="82"/>
      <c r="M695" s="82"/>
      <c r="N695" s="40"/>
      <c r="O695" s="39"/>
      <c r="P695" s="41"/>
      <c r="Q695" s="39"/>
      <c r="R695" s="40"/>
      <c r="S695" s="41"/>
      <c r="T695" s="39"/>
      <c r="U695" s="39"/>
      <c r="V695" s="39"/>
    </row>
    <row r="696" spans="1:22" ht="12.75" customHeight="1">
      <c r="A696" s="39"/>
      <c r="B696" s="39"/>
      <c r="C696" s="39"/>
      <c r="D696" s="39"/>
      <c r="E696" s="39"/>
      <c r="F696" s="41"/>
      <c r="G696" s="41"/>
      <c r="H696" s="82"/>
      <c r="I696" s="82"/>
      <c r="J696" s="82"/>
      <c r="K696" s="82"/>
      <c r="L696" s="82"/>
      <c r="M696" s="82"/>
      <c r="N696" s="40"/>
      <c r="O696" s="39"/>
      <c r="P696" s="41"/>
      <c r="Q696" s="39"/>
      <c r="R696" s="40"/>
      <c r="S696" s="41"/>
      <c r="T696" s="39"/>
      <c r="U696" s="39"/>
      <c r="V696" s="39"/>
    </row>
    <row r="697" spans="1:22" ht="12.75" customHeight="1">
      <c r="A697" s="39"/>
      <c r="B697" s="39"/>
      <c r="C697" s="39"/>
      <c r="D697" s="39"/>
      <c r="E697" s="39"/>
      <c r="F697" s="41"/>
      <c r="G697" s="41"/>
      <c r="H697" s="82"/>
      <c r="I697" s="82"/>
      <c r="J697" s="82"/>
      <c r="K697" s="82"/>
      <c r="L697" s="82"/>
      <c r="M697" s="82"/>
      <c r="N697" s="40"/>
      <c r="O697" s="39"/>
      <c r="P697" s="41"/>
      <c r="Q697" s="39"/>
      <c r="R697" s="40"/>
      <c r="S697" s="41"/>
      <c r="T697" s="39"/>
      <c r="U697" s="39"/>
      <c r="V697" s="39"/>
    </row>
    <row r="698" spans="1:22" ht="12.75" customHeight="1">
      <c r="A698" s="39"/>
      <c r="B698" s="39"/>
      <c r="C698" s="39"/>
      <c r="D698" s="39"/>
      <c r="E698" s="39"/>
      <c r="F698" s="41"/>
      <c r="G698" s="41"/>
      <c r="H698" s="82"/>
      <c r="I698" s="82"/>
      <c r="J698" s="82"/>
      <c r="K698" s="82"/>
      <c r="L698" s="82"/>
      <c r="M698" s="82"/>
      <c r="N698" s="40"/>
      <c r="O698" s="39"/>
      <c r="P698" s="41"/>
      <c r="Q698" s="39"/>
      <c r="R698" s="40"/>
      <c r="S698" s="41"/>
      <c r="T698" s="39"/>
      <c r="U698" s="39"/>
      <c r="V698" s="39"/>
    </row>
    <row r="699" spans="1:22" ht="12.75" customHeight="1">
      <c r="A699" s="39"/>
      <c r="B699" s="39"/>
      <c r="C699" s="39"/>
      <c r="D699" s="39"/>
      <c r="E699" s="39"/>
      <c r="F699" s="41"/>
      <c r="G699" s="41"/>
      <c r="H699" s="82"/>
      <c r="I699" s="82"/>
      <c r="J699" s="82"/>
      <c r="K699" s="82"/>
      <c r="L699" s="82"/>
      <c r="M699" s="82"/>
      <c r="N699" s="40"/>
      <c r="O699" s="39"/>
      <c r="P699" s="41"/>
      <c r="Q699" s="39"/>
      <c r="R699" s="40"/>
      <c r="S699" s="41"/>
      <c r="T699" s="39"/>
      <c r="U699" s="39"/>
      <c r="V699" s="39"/>
    </row>
    <row r="700" spans="1:22" ht="12.75" customHeight="1">
      <c r="A700" s="39"/>
      <c r="B700" s="39"/>
      <c r="C700" s="39"/>
      <c r="D700" s="39"/>
      <c r="E700" s="39"/>
      <c r="F700" s="41"/>
      <c r="G700" s="41"/>
      <c r="H700" s="82"/>
      <c r="I700" s="82"/>
      <c r="J700" s="82"/>
      <c r="K700" s="82"/>
      <c r="L700" s="82"/>
      <c r="M700" s="82"/>
      <c r="N700" s="40"/>
      <c r="O700" s="39"/>
      <c r="P700" s="41"/>
      <c r="Q700" s="39"/>
      <c r="R700" s="40"/>
      <c r="S700" s="41"/>
      <c r="T700" s="39"/>
      <c r="U700" s="39"/>
      <c r="V700" s="39"/>
    </row>
    <row r="701" spans="1:22" ht="12.75" customHeight="1">
      <c r="A701" s="39"/>
      <c r="B701" s="39"/>
      <c r="C701" s="39"/>
      <c r="D701" s="39"/>
      <c r="E701" s="39"/>
      <c r="F701" s="41"/>
      <c r="G701" s="41"/>
      <c r="H701" s="82"/>
      <c r="I701" s="82"/>
      <c r="J701" s="82"/>
      <c r="K701" s="82"/>
      <c r="L701" s="82"/>
      <c r="M701" s="82"/>
      <c r="N701" s="40"/>
      <c r="O701" s="39"/>
      <c r="P701" s="41"/>
      <c r="Q701" s="39"/>
      <c r="R701" s="40"/>
      <c r="S701" s="41"/>
      <c r="T701" s="39"/>
      <c r="U701" s="39"/>
      <c r="V701" s="39"/>
    </row>
    <row r="702" spans="1:22" ht="12.75" customHeight="1">
      <c r="A702" s="39"/>
      <c r="B702" s="39"/>
      <c r="C702" s="39"/>
      <c r="D702" s="39"/>
      <c r="E702" s="39"/>
      <c r="F702" s="41"/>
      <c r="G702" s="41"/>
      <c r="H702" s="82"/>
      <c r="I702" s="82"/>
      <c r="J702" s="82"/>
      <c r="K702" s="82"/>
      <c r="L702" s="82"/>
      <c r="M702" s="82"/>
      <c r="N702" s="40"/>
      <c r="O702" s="39"/>
      <c r="P702" s="41"/>
      <c r="Q702" s="39"/>
      <c r="R702" s="40"/>
      <c r="S702" s="41"/>
      <c r="T702" s="39"/>
      <c r="U702" s="39"/>
      <c r="V702" s="39"/>
    </row>
    <row r="703" spans="1:22" ht="12.75" customHeight="1">
      <c r="A703" s="39"/>
      <c r="B703" s="39"/>
      <c r="C703" s="39"/>
      <c r="D703" s="39"/>
      <c r="E703" s="39"/>
      <c r="F703" s="41"/>
      <c r="G703" s="41"/>
      <c r="H703" s="82"/>
      <c r="I703" s="82"/>
      <c r="J703" s="82"/>
      <c r="K703" s="82"/>
      <c r="L703" s="82"/>
      <c r="M703" s="82"/>
      <c r="N703" s="40"/>
      <c r="O703" s="39"/>
      <c r="P703" s="41"/>
      <c r="Q703" s="39"/>
      <c r="R703" s="40"/>
      <c r="S703" s="41"/>
      <c r="T703" s="39"/>
      <c r="U703" s="39"/>
      <c r="V703" s="39"/>
    </row>
    <row r="704" spans="1:22" ht="12.75" customHeight="1">
      <c r="A704" s="39"/>
      <c r="B704" s="39"/>
      <c r="C704" s="39"/>
      <c r="D704" s="39"/>
      <c r="E704" s="39"/>
      <c r="F704" s="41"/>
      <c r="G704" s="41"/>
      <c r="H704" s="82"/>
      <c r="I704" s="82"/>
      <c r="J704" s="82"/>
      <c r="K704" s="82"/>
      <c r="L704" s="82"/>
      <c r="M704" s="82"/>
      <c r="N704" s="40"/>
      <c r="O704" s="39"/>
      <c r="P704" s="41"/>
      <c r="Q704" s="39"/>
      <c r="R704" s="40"/>
      <c r="S704" s="41"/>
      <c r="T704" s="39"/>
      <c r="U704" s="39"/>
      <c r="V704" s="39"/>
    </row>
    <row r="705" spans="1:22" ht="12.75" customHeight="1">
      <c r="A705" s="39"/>
      <c r="B705" s="39"/>
      <c r="C705" s="39"/>
      <c r="D705" s="39"/>
      <c r="E705" s="39"/>
      <c r="F705" s="41"/>
      <c r="G705" s="41"/>
      <c r="H705" s="82"/>
      <c r="I705" s="82"/>
      <c r="J705" s="82"/>
      <c r="K705" s="82"/>
      <c r="L705" s="82"/>
      <c r="M705" s="82"/>
      <c r="N705" s="40"/>
      <c r="O705" s="39"/>
      <c r="P705" s="41"/>
      <c r="Q705" s="39"/>
      <c r="R705" s="40"/>
      <c r="S705" s="41"/>
      <c r="T705" s="39"/>
      <c r="U705" s="39"/>
      <c r="V705" s="39"/>
    </row>
    <row r="706" spans="1:22" ht="12.75" customHeight="1">
      <c r="A706" s="39"/>
      <c r="B706" s="39"/>
      <c r="C706" s="39"/>
      <c r="D706" s="39"/>
      <c r="E706" s="39"/>
      <c r="F706" s="41"/>
      <c r="G706" s="41"/>
      <c r="H706" s="82"/>
      <c r="I706" s="82"/>
      <c r="J706" s="82"/>
      <c r="K706" s="82"/>
      <c r="L706" s="82"/>
      <c r="M706" s="82"/>
      <c r="N706" s="40"/>
      <c r="O706" s="39"/>
      <c r="P706" s="41"/>
      <c r="Q706" s="39"/>
      <c r="R706" s="40"/>
      <c r="S706" s="41"/>
      <c r="T706" s="39"/>
      <c r="U706" s="39"/>
      <c r="V706" s="39"/>
    </row>
    <row r="707" spans="1:22" ht="12.75" customHeight="1">
      <c r="A707" s="39"/>
      <c r="B707" s="39"/>
      <c r="C707" s="39"/>
      <c r="D707" s="39"/>
      <c r="E707" s="39"/>
      <c r="F707" s="41"/>
      <c r="G707" s="41"/>
      <c r="H707" s="82"/>
      <c r="I707" s="82"/>
      <c r="J707" s="82"/>
      <c r="K707" s="82"/>
      <c r="L707" s="82"/>
      <c r="M707" s="82"/>
      <c r="N707" s="40"/>
      <c r="O707" s="39"/>
      <c r="P707" s="41"/>
      <c r="Q707" s="39"/>
      <c r="R707" s="40"/>
      <c r="S707" s="41"/>
      <c r="T707" s="39"/>
      <c r="U707" s="39"/>
      <c r="V707" s="39"/>
    </row>
    <row r="708" spans="1:22" ht="12.75" customHeight="1">
      <c r="A708" s="39"/>
      <c r="B708" s="39"/>
      <c r="C708" s="39"/>
      <c r="D708" s="39"/>
      <c r="E708" s="39"/>
      <c r="F708" s="41"/>
      <c r="G708" s="41"/>
      <c r="H708" s="82"/>
      <c r="I708" s="82"/>
      <c r="J708" s="82"/>
      <c r="K708" s="82"/>
      <c r="L708" s="82"/>
      <c r="M708" s="82"/>
      <c r="N708" s="40"/>
      <c r="O708" s="39"/>
      <c r="P708" s="41"/>
      <c r="Q708" s="39"/>
      <c r="R708" s="40"/>
      <c r="S708" s="41"/>
      <c r="T708" s="39"/>
      <c r="U708" s="39"/>
      <c r="V708" s="39"/>
    </row>
    <row r="709" spans="1:22" ht="12.75" customHeight="1">
      <c r="A709" s="39"/>
      <c r="B709" s="39"/>
      <c r="C709" s="39"/>
      <c r="D709" s="39"/>
      <c r="E709" s="39"/>
      <c r="F709" s="41"/>
      <c r="G709" s="41"/>
      <c r="H709" s="82"/>
      <c r="I709" s="82"/>
      <c r="J709" s="82"/>
      <c r="K709" s="82"/>
      <c r="L709" s="82"/>
      <c r="M709" s="82"/>
      <c r="N709" s="40"/>
      <c r="O709" s="39"/>
      <c r="P709" s="41"/>
      <c r="Q709" s="39"/>
      <c r="R709" s="40"/>
      <c r="S709" s="41"/>
      <c r="T709" s="39"/>
      <c r="U709" s="39"/>
      <c r="V709" s="39"/>
    </row>
    <row r="710" spans="1:22" ht="12.75" customHeight="1">
      <c r="A710" s="39"/>
      <c r="B710" s="39"/>
      <c r="C710" s="39"/>
      <c r="D710" s="39"/>
      <c r="E710" s="39"/>
      <c r="F710" s="41"/>
      <c r="G710" s="41"/>
      <c r="H710" s="82"/>
      <c r="I710" s="82"/>
      <c r="J710" s="82"/>
      <c r="K710" s="82"/>
      <c r="L710" s="82"/>
      <c r="M710" s="82"/>
      <c r="N710" s="40"/>
      <c r="O710" s="39"/>
      <c r="P710" s="41"/>
      <c r="Q710" s="39"/>
      <c r="R710" s="40"/>
      <c r="S710" s="41"/>
      <c r="T710" s="39"/>
      <c r="U710" s="39"/>
      <c r="V710" s="39"/>
    </row>
    <row r="711" spans="1:22" ht="12.75" customHeight="1">
      <c r="A711" s="39"/>
      <c r="B711" s="39"/>
      <c r="C711" s="39"/>
      <c r="D711" s="39"/>
      <c r="E711" s="39"/>
      <c r="F711" s="41"/>
      <c r="G711" s="41"/>
      <c r="H711" s="82"/>
      <c r="I711" s="82"/>
      <c r="J711" s="82"/>
      <c r="K711" s="82"/>
      <c r="L711" s="82"/>
      <c r="M711" s="82"/>
      <c r="N711" s="40"/>
      <c r="O711" s="39"/>
      <c r="P711" s="41"/>
      <c r="Q711" s="39"/>
      <c r="R711" s="40"/>
      <c r="S711" s="41"/>
      <c r="T711" s="39"/>
      <c r="U711" s="39"/>
      <c r="V711" s="39"/>
    </row>
    <row r="712" spans="1:22" ht="12.75" customHeight="1">
      <c r="A712" s="39"/>
      <c r="B712" s="39"/>
      <c r="C712" s="39"/>
      <c r="D712" s="39"/>
      <c r="E712" s="39"/>
      <c r="F712" s="41"/>
      <c r="G712" s="41"/>
      <c r="H712" s="82"/>
      <c r="I712" s="82"/>
      <c r="J712" s="82"/>
      <c r="K712" s="82"/>
      <c r="L712" s="82"/>
      <c r="M712" s="82"/>
      <c r="N712" s="40"/>
      <c r="O712" s="39"/>
      <c r="P712" s="41"/>
      <c r="Q712" s="39"/>
      <c r="R712" s="40"/>
      <c r="S712" s="41"/>
      <c r="T712" s="39"/>
      <c r="U712" s="39"/>
      <c r="V712" s="39"/>
    </row>
    <row r="713" spans="1:22" ht="12.75" customHeight="1">
      <c r="A713" s="39"/>
      <c r="B713" s="39"/>
      <c r="C713" s="39"/>
      <c r="D713" s="39"/>
      <c r="E713" s="39"/>
      <c r="F713" s="41"/>
      <c r="G713" s="41"/>
      <c r="H713" s="82"/>
      <c r="I713" s="82"/>
      <c r="J713" s="82"/>
      <c r="K713" s="82"/>
      <c r="L713" s="82"/>
      <c r="M713" s="82"/>
      <c r="N713" s="40"/>
      <c r="O713" s="39"/>
      <c r="P713" s="41"/>
      <c r="Q713" s="39"/>
      <c r="R713" s="40"/>
      <c r="S713" s="41"/>
      <c r="T713" s="39"/>
      <c r="U713" s="39"/>
      <c r="V713" s="39"/>
    </row>
    <row r="714" spans="1:22" ht="12.75" customHeight="1">
      <c r="A714" s="39"/>
      <c r="B714" s="39"/>
      <c r="C714" s="39"/>
      <c r="D714" s="39"/>
      <c r="E714" s="39"/>
      <c r="F714" s="41"/>
      <c r="G714" s="41"/>
      <c r="H714" s="82"/>
      <c r="I714" s="82"/>
      <c r="J714" s="82"/>
      <c r="K714" s="82"/>
      <c r="L714" s="82"/>
      <c r="M714" s="82"/>
      <c r="N714" s="40"/>
      <c r="O714" s="39"/>
      <c r="P714" s="41"/>
      <c r="Q714" s="39"/>
      <c r="R714" s="40"/>
      <c r="S714" s="41"/>
      <c r="T714" s="39"/>
      <c r="U714" s="39"/>
      <c r="V714" s="39"/>
    </row>
    <row r="715" spans="1:22" ht="12.75" customHeight="1">
      <c r="A715" s="39"/>
      <c r="B715" s="39"/>
      <c r="C715" s="39"/>
      <c r="D715" s="39"/>
      <c r="E715" s="39"/>
      <c r="F715" s="41"/>
      <c r="G715" s="41"/>
      <c r="H715" s="82"/>
      <c r="I715" s="82"/>
      <c r="J715" s="82"/>
      <c r="K715" s="82"/>
      <c r="L715" s="82"/>
      <c r="M715" s="82"/>
      <c r="N715" s="40"/>
      <c r="O715" s="39"/>
      <c r="P715" s="41"/>
      <c r="Q715" s="39"/>
      <c r="R715" s="40"/>
      <c r="S715" s="41"/>
      <c r="T715" s="39"/>
      <c r="U715" s="39"/>
      <c r="V715" s="39"/>
    </row>
    <row r="716" spans="1:22" ht="12.75" customHeight="1">
      <c r="A716" s="39"/>
      <c r="B716" s="39"/>
      <c r="C716" s="39"/>
      <c r="D716" s="39"/>
      <c r="E716" s="39"/>
      <c r="F716" s="41"/>
      <c r="G716" s="41"/>
      <c r="H716" s="82"/>
      <c r="I716" s="82"/>
      <c r="J716" s="82"/>
      <c r="K716" s="82"/>
      <c r="L716" s="82"/>
      <c r="M716" s="82"/>
      <c r="N716" s="40"/>
      <c r="O716" s="39"/>
      <c r="P716" s="41"/>
      <c r="Q716" s="39"/>
      <c r="R716" s="40"/>
      <c r="S716" s="41"/>
      <c r="T716" s="39"/>
      <c r="U716" s="39"/>
      <c r="V716" s="39"/>
    </row>
    <row r="717" spans="1:22" ht="12.75" customHeight="1">
      <c r="A717" s="39"/>
      <c r="B717" s="39"/>
      <c r="C717" s="39"/>
      <c r="D717" s="39"/>
      <c r="E717" s="39"/>
      <c r="F717" s="41"/>
      <c r="G717" s="41"/>
      <c r="H717" s="82"/>
      <c r="I717" s="82"/>
      <c r="J717" s="82"/>
      <c r="K717" s="82"/>
      <c r="L717" s="82"/>
      <c r="M717" s="82"/>
      <c r="N717" s="40"/>
      <c r="O717" s="39"/>
      <c r="P717" s="41"/>
      <c r="Q717" s="39"/>
      <c r="R717" s="40"/>
      <c r="S717" s="41"/>
      <c r="T717" s="39"/>
      <c r="U717" s="39"/>
      <c r="V717" s="39"/>
    </row>
    <row r="718" spans="1:22" ht="12.75" customHeight="1">
      <c r="A718" s="39"/>
      <c r="B718" s="39"/>
      <c r="C718" s="39"/>
      <c r="D718" s="39"/>
      <c r="E718" s="39"/>
      <c r="F718" s="41"/>
      <c r="G718" s="41"/>
      <c r="H718" s="82"/>
      <c r="I718" s="82"/>
      <c r="J718" s="82"/>
      <c r="K718" s="82"/>
      <c r="L718" s="82"/>
      <c r="M718" s="82"/>
      <c r="N718" s="40"/>
      <c r="O718" s="39"/>
      <c r="P718" s="41"/>
      <c r="Q718" s="39"/>
      <c r="R718" s="40"/>
      <c r="S718" s="41"/>
      <c r="T718" s="39"/>
      <c r="U718" s="39"/>
      <c r="V718" s="39"/>
    </row>
    <row r="719" spans="1:22" ht="12.75" customHeight="1">
      <c r="A719" s="39"/>
      <c r="B719" s="39"/>
      <c r="C719" s="39"/>
      <c r="D719" s="39"/>
      <c r="E719" s="39"/>
      <c r="F719" s="41"/>
      <c r="G719" s="41"/>
      <c r="H719" s="82"/>
      <c r="I719" s="82"/>
      <c r="J719" s="82"/>
      <c r="K719" s="82"/>
      <c r="L719" s="82"/>
      <c r="M719" s="82"/>
      <c r="N719" s="40"/>
      <c r="O719" s="39"/>
      <c r="P719" s="41"/>
      <c r="Q719" s="39"/>
      <c r="R719" s="40"/>
      <c r="S719" s="41"/>
      <c r="T719" s="39"/>
      <c r="U719" s="39"/>
      <c r="V719" s="39"/>
    </row>
    <row r="720" spans="1:22" ht="12.75" customHeight="1">
      <c r="A720" s="39"/>
      <c r="B720" s="39"/>
      <c r="C720" s="39"/>
      <c r="D720" s="39"/>
      <c r="E720" s="39"/>
      <c r="F720" s="41"/>
      <c r="G720" s="41"/>
      <c r="H720" s="82"/>
      <c r="I720" s="82"/>
      <c r="J720" s="82"/>
      <c r="K720" s="82"/>
      <c r="L720" s="82"/>
      <c r="M720" s="82"/>
      <c r="N720" s="40"/>
      <c r="O720" s="39"/>
      <c r="P720" s="41"/>
      <c r="Q720" s="39"/>
      <c r="R720" s="40"/>
      <c r="S720" s="41"/>
      <c r="T720" s="39"/>
      <c r="U720" s="39"/>
      <c r="V720" s="39"/>
    </row>
    <row r="721" spans="1:22" ht="12.75" customHeight="1">
      <c r="A721" s="39"/>
      <c r="B721" s="39"/>
      <c r="C721" s="39"/>
      <c r="D721" s="39"/>
      <c r="E721" s="39"/>
      <c r="F721" s="41"/>
      <c r="G721" s="41"/>
      <c r="H721" s="82"/>
      <c r="I721" s="82"/>
      <c r="J721" s="82"/>
      <c r="K721" s="82"/>
      <c r="L721" s="82"/>
      <c r="M721" s="82"/>
      <c r="N721" s="40"/>
      <c r="O721" s="39"/>
      <c r="P721" s="41"/>
      <c r="Q721" s="39"/>
      <c r="R721" s="40"/>
      <c r="S721" s="41"/>
      <c r="T721" s="39"/>
      <c r="U721" s="39"/>
      <c r="V721" s="39"/>
    </row>
    <row r="722" spans="1:22" ht="12.75" customHeight="1">
      <c r="A722" s="39"/>
      <c r="B722" s="39"/>
      <c r="C722" s="39"/>
      <c r="D722" s="39"/>
      <c r="E722" s="39"/>
      <c r="F722" s="41"/>
      <c r="G722" s="41"/>
      <c r="H722" s="82"/>
      <c r="I722" s="82"/>
      <c r="J722" s="82"/>
      <c r="K722" s="82"/>
      <c r="L722" s="82"/>
      <c r="M722" s="82"/>
      <c r="N722" s="40"/>
      <c r="O722" s="39"/>
      <c r="P722" s="41"/>
      <c r="Q722" s="39"/>
      <c r="R722" s="40"/>
      <c r="S722" s="41"/>
      <c r="T722" s="39"/>
      <c r="U722" s="39"/>
      <c r="V722" s="39"/>
    </row>
    <row r="723" spans="1:22" ht="12.75" customHeight="1">
      <c r="A723" s="39"/>
      <c r="B723" s="39"/>
      <c r="C723" s="39"/>
      <c r="D723" s="39"/>
      <c r="E723" s="39"/>
      <c r="F723" s="41"/>
      <c r="G723" s="41"/>
      <c r="H723" s="82"/>
      <c r="I723" s="82"/>
      <c r="J723" s="82"/>
      <c r="K723" s="82"/>
      <c r="L723" s="82"/>
      <c r="M723" s="82"/>
      <c r="N723" s="40"/>
      <c r="O723" s="39"/>
      <c r="P723" s="41"/>
      <c r="Q723" s="39"/>
      <c r="R723" s="40"/>
      <c r="S723" s="41"/>
      <c r="T723" s="39"/>
      <c r="U723" s="39"/>
      <c r="V723" s="39"/>
    </row>
    <row r="724" spans="1:22" ht="12.75" customHeight="1">
      <c r="A724" s="39"/>
      <c r="B724" s="39"/>
      <c r="C724" s="39"/>
      <c r="D724" s="39"/>
      <c r="E724" s="39"/>
      <c r="F724" s="41"/>
      <c r="G724" s="41"/>
      <c r="H724" s="82"/>
      <c r="I724" s="82"/>
      <c r="J724" s="82"/>
      <c r="K724" s="82"/>
      <c r="L724" s="82"/>
      <c r="M724" s="82"/>
      <c r="N724" s="40"/>
      <c r="O724" s="39"/>
      <c r="P724" s="41"/>
      <c r="Q724" s="39"/>
      <c r="R724" s="40"/>
      <c r="S724" s="41"/>
      <c r="T724" s="39"/>
      <c r="U724" s="39"/>
      <c r="V724" s="39"/>
    </row>
    <row r="725" spans="1:22" ht="12.75" customHeight="1">
      <c r="A725" s="39"/>
      <c r="B725" s="39"/>
      <c r="C725" s="39"/>
      <c r="D725" s="39"/>
      <c r="E725" s="39"/>
      <c r="F725" s="41"/>
      <c r="G725" s="41"/>
      <c r="H725" s="82"/>
      <c r="I725" s="82"/>
      <c r="J725" s="82"/>
      <c r="K725" s="82"/>
      <c r="L725" s="82"/>
      <c r="M725" s="82"/>
      <c r="N725" s="40"/>
      <c r="O725" s="39"/>
      <c r="P725" s="41"/>
      <c r="Q725" s="39"/>
      <c r="R725" s="40"/>
      <c r="S725" s="41"/>
      <c r="T725" s="39"/>
      <c r="U725" s="39"/>
      <c r="V725" s="39"/>
    </row>
    <row r="726" spans="1:22" ht="12.75" customHeight="1">
      <c r="A726" s="39"/>
      <c r="B726" s="39"/>
      <c r="C726" s="39"/>
      <c r="D726" s="39"/>
      <c r="E726" s="39"/>
      <c r="F726" s="41"/>
      <c r="G726" s="41"/>
      <c r="H726" s="82"/>
      <c r="I726" s="82"/>
      <c r="J726" s="82"/>
      <c r="K726" s="82"/>
      <c r="L726" s="82"/>
      <c r="M726" s="82"/>
      <c r="N726" s="40"/>
      <c r="O726" s="39"/>
      <c r="P726" s="41"/>
      <c r="Q726" s="39"/>
      <c r="R726" s="40"/>
      <c r="S726" s="41"/>
      <c r="T726" s="39"/>
      <c r="U726" s="39"/>
      <c r="V726" s="39"/>
    </row>
    <row r="727" spans="1:22" ht="12.75" customHeight="1">
      <c r="A727" s="39"/>
      <c r="B727" s="39"/>
      <c r="C727" s="39"/>
      <c r="D727" s="39"/>
      <c r="E727" s="39"/>
      <c r="F727" s="41"/>
      <c r="G727" s="41"/>
      <c r="H727" s="82"/>
      <c r="I727" s="82"/>
      <c r="J727" s="82"/>
      <c r="K727" s="82"/>
      <c r="L727" s="82"/>
      <c r="M727" s="82"/>
      <c r="N727" s="40"/>
      <c r="O727" s="39"/>
      <c r="P727" s="41"/>
      <c r="Q727" s="39"/>
      <c r="R727" s="40"/>
      <c r="S727" s="41"/>
      <c r="T727" s="39"/>
      <c r="U727" s="39"/>
      <c r="V727" s="39"/>
    </row>
    <row r="728" spans="1:22" ht="12.75" customHeight="1">
      <c r="A728" s="39"/>
      <c r="B728" s="39"/>
      <c r="C728" s="39"/>
      <c r="D728" s="39"/>
      <c r="E728" s="39"/>
      <c r="F728" s="41"/>
      <c r="G728" s="41"/>
      <c r="H728" s="82"/>
      <c r="I728" s="82"/>
      <c r="J728" s="82"/>
      <c r="K728" s="82"/>
      <c r="L728" s="82"/>
      <c r="M728" s="82"/>
      <c r="N728" s="40"/>
      <c r="O728" s="39"/>
      <c r="P728" s="41"/>
      <c r="Q728" s="39"/>
      <c r="R728" s="40"/>
      <c r="S728" s="41"/>
      <c r="T728" s="39"/>
      <c r="U728" s="39"/>
      <c r="V728" s="39"/>
    </row>
    <row r="729" spans="1:22" ht="12.75" customHeight="1">
      <c r="A729" s="39"/>
      <c r="B729" s="39"/>
      <c r="C729" s="39"/>
      <c r="D729" s="39"/>
      <c r="E729" s="39"/>
      <c r="F729" s="41"/>
      <c r="G729" s="41"/>
      <c r="H729" s="82"/>
      <c r="I729" s="82"/>
      <c r="J729" s="82"/>
      <c r="K729" s="82"/>
      <c r="L729" s="82"/>
      <c r="M729" s="82"/>
      <c r="N729" s="40"/>
      <c r="O729" s="39"/>
      <c r="P729" s="41"/>
      <c r="Q729" s="39"/>
      <c r="R729" s="40"/>
      <c r="S729" s="41"/>
      <c r="T729" s="39"/>
      <c r="U729" s="39"/>
      <c r="V729" s="39"/>
    </row>
    <row r="730" spans="1:22" ht="12.75" customHeight="1">
      <c r="A730" s="39"/>
      <c r="B730" s="39"/>
      <c r="C730" s="39"/>
      <c r="D730" s="39"/>
      <c r="E730" s="39"/>
      <c r="F730" s="41"/>
      <c r="G730" s="41"/>
      <c r="H730" s="82"/>
      <c r="I730" s="82"/>
      <c r="J730" s="82"/>
      <c r="K730" s="82"/>
      <c r="L730" s="82"/>
      <c r="M730" s="82"/>
      <c r="N730" s="40"/>
      <c r="O730" s="39"/>
      <c r="P730" s="41"/>
      <c r="Q730" s="39"/>
      <c r="R730" s="40"/>
      <c r="S730" s="41"/>
      <c r="T730" s="39"/>
      <c r="U730" s="39"/>
      <c r="V730" s="39"/>
    </row>
    <row r="731" spans="1:22" ht="12.75" customHeight="1">
      <c r="A731" s="39"/>
      <c r="B731" s="39"/>
      <c r="C731" s="39"/>
      <c r="D731" s="39"/>
      <c r="E731" s="39"/>
      <c r="F731" s="41"/>
      <c r="G731" s="41"/>
      <c r="H731" s="82"/>
      <c r="I731" s="82"/>
      <c r="J731" s="82"/>
      <c r="K731" s="82"/>
      <c r="L731" s="82"/>
      <c r="M731" s="82"/>
      <c r="N731" s="40"/>
      <c r="O731" s="39"/>
      <c r="P731" s="41"/>
      <c r="Q731" s="39"/>
      <c r="R731" s="40"/>
      <c r="S731" s="41"/>
      <c r="T731" s="39"/>
      <c r="U731" s="39"/>
      <c r="V731" s="39"/>
    </row>
    <row r="732" spans="1:22" ht="12.75" customHeight="1">
      <c r="A732" s="39"/>
      <c r="B732" s="39"/>
      <c r="C732" s="39"/>
      <c r="D732" s="39"/>
      <c r="E732" s="39"/>
      <c r="F732" s="41"/>
      <c r="G732" s="41"/>
      <c r="H732" s="82"/>
      <c r="I732" s="82"/>
      <c r="J732" s="82"/>
      <c r="K732" s="82"/>
      <c r="L732" s="82"/>
      <c r="M732" s="82"/>
      <c r="N732" s="40"/>
      <c r="O732" s="39"/>
      <c r="P732" s="41"/>
      <c r="Q732" s="39"/>
      <c r="R732" s="40"/>
      <c r="S732" s="41"/>
      <c r="T732" s="39"/>
      <c r="U732" s="39"/>
      <c r="V732" s="39"/>
    </row>
    <row r="733" spans="1:22" ht="12.75" customHeight="1">
      <c r="A733" s="39"/>
      <c r="B733" s="39"/>
      <c r="C733" s="39"/>
      <c r="D733" s="39"/>
      <c r="E733" s="39"/>
      <c r="F733" s="41"/>
      <c r="G733" s="41"/>
      <c r="H733" s="82"/>
      <c r="I733" s="82"/>
      <c r="J733" s="82"/>
      <c r="K733" s="82"/>
      <c r="L733" s="82"/>
      <c r="M733" s="82"/>
      <c r="N733" s="40"/>
      <c r="O733" s="39"/>
      <c r="P733" s="41"/>
      <c r="Q733" s="39"/>
      <c r="R733" s="40"/>
      <c r="S733" s="41"/>
      <c r="T733" s="39"/>
      <c r="U733" s="39"/>
      <c r="V733" s="39"/>
    </row>
    <row r="734" spans="1:22" ht="12.75" customHeight="1">
      <c r="A734" s="39"/>
      <c r="B734" s="39"/>
      <c r="C734" s="39"/>
      <c r="D734" s="39"/>
      <c r="E734" s="39"/>
      <c r="F734" s="41"/>
      <c r="G734" s="41"/>
      <c r="H734" s="82"/>
      <c r="I734" s="82"/>
      <c r="J734" s="82"/>
      <c r="K734" s="82"/>
      <c r="L734" s="82"/>
      <c r="M734" s="82"/>
      <c r="N734" s="40"/>
      <c r="O734" s="39"/>
      <c r="P734" s="41"/>
      <c r="Q734" s="39"/>
      <c r="R734" s="40"/>
      <c r="S734" s="41"/>
      <c r="T734" s="39"/>
      <c r="U734" s="39"/>
      <c r="V734" s="39"/>
    </row>
    <row r="735" spans="1:22" ht="12.75" customHeight="1">
      <c r="A735" s="39"/>
      <c r="B735" s="39"/>
      <c r="C735" s="39"/>
      <c r="D735" s="39"/>
      <c r="E735" s="39"/>
      <c r="F735" s="41"/>
      <c r="G735" s="41"/>
      <c r="H735" s="82"/>
      <c r="I735" s="82"/>
      <c r="J735" s="82"/>
      <c r="K735" s="82"/>
      <c r="L735" s="82"/>
      <c r="M735" s="82"/>
      <c r="N735" s="40"/>
      <c r="O735" s="39"/>
      <c r="P735" s="41"/>
      <c r="Q735" s="39"/>
      <c r="R735" s="40"/>
      <c r="S735" s="41"/>
      <c r="T735" s="39"/>
      <c r="U735" s="39"/>
      <c r="V735" s="39"/>
    </row>
    <row r="736" spans="1:22" ht="12.75" customHeight="1">
      <c r="A736" s="39"/>
      <c r="B736" s="39"/>
      <c r="C736" s="39"/>
      <c r="D736" s="39"/>
      <c r="E736" s="39"/>
      <c r="F736" s="41"/>
      <c r="G736" s="41"/>
      <c r="H736" s="82"/>
      <c r="I736" s="82"/>
      <c r="J736" s="82"/>
      <c r="K736" s="82"/>
      <c r="L736" s="82"/>
      <c r="M736" s="82"/>
      <c r="N736" s="40"/>
      <c r="O736" s="39"/>
      <c r="P736" s="41"/>
      <c r="Q736" s="39"/>
      <c r="R736" s="40"/>
      <c r="S736" s="41"/>
      <c r="T736" s="39"/>
      <c r="U736" s="39"/>
      <c r="V736" s="39"/>
    </row>
    <row r="737" spans="1:22" ht="12.75" customHeight="1">
      <c r="A737" s="39"/>
      <c r="B737" s="39"/>
      <c r="C737" s="39"/>
      <c r="D737" s="39"/>
      <c r="E737" s="39"/>
      <c r="F737" s="41"/>
      <c r="G737" s="41"/>
      <c r="H737" s="82"/>
      <c r="I737" s="82"/>
      <c r="J737" s="82"/>
      <c r="K737" s="82"/>
      <c r="L737" s="82"/>
      <c r="M737" s="82"/>
      <c r="N737" s="40"/>
      <c r="O737" s="39"/>
      <c r="P737" s="41"/>
      <c r="Q737" s="39"/>
      <c r="R737" s="40"/>
      <c r="S737" s="41"/>
      <c r="T737" s="39"/>
      <c r="U737" s="39"/>
      <c r="V737" s="39"/>
    </row>
    <row r="738" spans="1:22" ht="12.75" customHeight="1">
      <c r="A738" s="39"/>
      <c r="B738" s="39"/>
      <c r="C738" s="39"/>
      <c r="D738" s="39"/>
      <c r="E738" s="39"/>
      <c r="F738" s="41"/>
      <c r="G738" s="41"/>
      <c r="H738" s="82"/>
      <c r="I738" s="82"/>
      <c r="J738" s="82"/>
      <c r="K738" s="82"/>
      <c r="L738" s="82"/>
      <c r="M738" s="82"/>
      <c r="N738" s="40"/>
      <c r="O738" s="39"/>
      <c r="P738" s="41"/>
      <c r="Q738" s="39"/>
      <c r="R738" s="40"/>
      <c r="S738" s="41"/>
      <c r="T738" s="39"/>
      <c r="U738" s="39"/>
      <c r="V738" s="39"/>
    </row>
    <row r="739" spans="1:22" ht="12.75" customHeight="1">
      <c r="A739" s="39"/>
      <c r="B739" s="39"/>
      <c r="C739" s="39"/>
      <c r="D739" s="39"/>
      <c r="E739" s="39"/>
      <c r="F739" s="41"/>
      <c r="G739" s="41"/>
      <c r="H739" s="82"/>
      <c r="I739" s="82"/>
      <c r="J739" s="82"/>
      <c r="K739" s="82"/>
      <c r="L739" s="82"/>
      <c r="M739" s="82"/>
      <c r="N739" s="40"/>
      <c r="O739" s="39"/>
      <c r="P739" s="41"/>
      <c r="Q739" s="39"/>
      <c r="R739" s="40"/>
      <c r="S739" s="41"/>
      <c r="T739" s="39"/>
      <c r="U739" s="39"/>
      <c r="V739" s="39"/>
    </row>
    <row r="740" spans="1:22" ht="12.75" customHeight="1">
      <c r="A740" s="39"/>
      <c r="B740" s="39"/>
      <c r="C740" s="39"/>
      <c r="D740" s="39"/>
      <c r="E740" s="39"/>
      <c r="F740" s="41"/>
      <c r="G740" s="41"/>
      <c r="H740" s="82"/>
      <c r="I740" s="82"/>
      <c r="J740" s="82"/>
      <c r="K740" s="82"/>
      <c r="L740" s="82"/>
      <c r="M740" s="82"/>
      <c r="N740" s="40"/>
      <c r="O740" s="39"/>
      <c r="P740" s="41"/>
      <c r="Q740" s="39"/>
      <c r="R740" s="40"/>
      <c r="S740" s="41"/>
      <c r="T740" s="39"/>
      <c r="U740" s="39"/>
      <c r="V740" s="39"/>
    </row>
    <row r="741" spans="1:22" ht="12.75" customHeight="1">
      <c r="A741" s="39"/>
      <c r="B741" s="39"/>
      <c r="C741" s="39"/>
      <c r="D741" s="39"/>
      <c r="E741" s="39"/>
      <c r="F741" s="41"/>
      <c r="G741" s="41"/>
      <c r="H741" s="82"/>
      <c r="I741" s="82"/>
      <c r="J741" s="82"/>
      <c r="K741" s="82"/>
      <c r="L741" s="82"/>
      <c r="M741" s="82"/>
      <c r="N741" s="40"/>
      <c r="O741" s="39"/>
      <c r="P741" s="41"/>
      <c r="Q741" s="39"/>
      <c r="R741" s="40"/>
      <c r="S741" s="41"/>
      <c r="T741" s="39"/>
      <c r="U741" s="39"/>
      <c r="V741" s="39"/>
    </row>
    <row r="742" spans="1:22" ht="12.75" customHeight="1">
      <c r="A742" s="39"/>
      <c r="B742" s="39"/>
      <c r="C742" s="39"/>
      <c r="D742" s="39"/>
      <c r="E742" s="39"/>
      <c r="F742" s="41"/>
      <c r="G742" s="41"/>
      <c r="H742" s="82"/>
      <c r="I742" s="82"/>
      <c r="J742" s="82"/>
      <c r="K742" s="82"/>
      <c r="L742" s="82"/>
      <c r="M742" s="82"/>
      <c r="N742" s="40"/>
      <c r="O742" s="39"/>
      <c r="P742" s="41"/>
      <c r="Q742" s="39"/>
      <c r="R742" s="40"/>
      <c r="S742" s="41"/>
      <c r="T742" s="39"/>
      <c r="U742" s="39"/>
      <c r="V742" s="39"/>
    </row>
    <row r="743" spans="1:22" ht="12.75" customHeight="1">
      <c r="A743" s="39"/>
      <c r="B743" s="39"/>
      <c r="C743" s="39"/>
      <c r="D743" s="39"/>
      <c r="E743" s="39"/>
      <c r="F743" s="41"/>
      <c r="G743" s="41"/>
      <c r="H743" s="82"/>
      <c r="I743" s="82"/>
      <c r="J743" s="82"/>
      <c r="K743" s="82"/>
      <c r="L743" s="82"/>
      <c r="M743" s="82"/>
      <c r="N743" s="40"/>
      <c r="O743" s="39"/>
      <c r="P743" s="41"/>
      <c r="Q743" s="39"/>
      <c r="R743" s="40"/>
      <c r="S743" s="41"/>
      <c r="T743" s="39"/>
      <c r="U743" s="39"/>
      <c r="V743" s="39"/>
    </row>
    <row r="744" spans="1:22" ht="12.75" customHeight="1">
      <c r="A744" s="39"/>
      <c r="B744" s="39"/>
      <c r="C744" s="39"/>
      <c r="D744" s="39"/>
      <c r="E744" s="39"/>
      <c r="F744" s="41"/>
      <c r="G744" s="41"/>
      <c r="H744" s="82"/>
      <c r="I744" s="82"/>
      <c r="J744" s="82"/>
      <c r="K744" s="82"/>
      <c r="L744" s="82"/>
      <c r="M744" s="82"/>
      <c r="N744" s="40"/>
      <c r="O744" s="39"/>
      <c r="P744" s="41"/>
      <c r="Q744" s="39"/>
      <c r="R744" s="40"/>
      <c r="S744" s="41"/>
      <c r="T744" s="39"/>
      <c r="U744" s="39"/>
      <c r="V744" s="39"/>
    </row>
    <row r="745" spans="1:22" ht="12.75" customHeight="1">
      <c r="A745" s="39"/>
      <c r="B745" s="39"/>
      <c r="C745" s="39"/>
      <c r="D745" s="39"/>
      <c r="E745" s="39"/>
      <c r="F745" s="41"/>
      <c r="G745" s="41"/>
      <c r="H745" s="82"/>
      <c r="I745" s="82"/>
      <c r="J745" s="82"/>
      <c r="K745" s="82"/>
      <c r="L745" s="82"/>
      <c r="M745" s="82"/>
      <c r="N745" s="40"/>
      <c r="O745" s="39"/>
      <c r="P745" s="41"/>
      <c r="Q745" s="39"/>
      <c r="R745" s="40"/>
      <c r="S745" s="41"/>
      <c r="T745" s="39"/>
      <c r="U745" s="39"/>
      <c r="V745" s="39"/>
    </row>
    <row r="746" spans="1:22" ht="12.75" customHeight="1">
      <c r="A746" s="39"/>
      <c r="B746" s="39"/>
      <c r="C746" s="39"/>
      <c r="D746" s="39"/>
      <c r="E746" s="39"/>
      <c r="F746" s="41"/>
      <c r="G746" s="41"/>
      <c r="H746" s="82"/>
      <c r="I746" s="82"/>
      <c r="J746" s="82"/>
      <c r="K746" s="82"/>
      <c r="L746" s="82"/>
      <c r="M746" s="82"/>
      <c r="N746" s="40"/>
      <c r="O746" s="39"/>
      <c r="P746" s="41"/>
      <c r="Q746" s="39"/>
      <c r="R746" s="40"/>
      <c r="S746" s="41"/>
      <c r="T746" s="39"/>
      <c r="U746" s="39"/>
      <c r="V746" s="39"/>
    </row>
    <row r="747" spans="1:22" ht="12.75" customHeight="1">
      <c r="A747" s="39"/>
      <c r="B747" s="39"/>
      <c r="C747" s="39"/>
      <c r="D747" s="39"/>
      <c r="E747" s="39"/>
      <c r="F747" s="41"/>
      <c r="G747" s="41"/>
      <c r="H747" s="82"/>
      <c r="I747" s="82"/>
      <c r="J747" s="82"/>
      <c r="K747" s="82"/>
      <c r="L747" s="82"/>
      <c r="M747" s="82"/>
      <c r="N747" s="40"/>
      <c r="O747" s="39"/>
      <c r="P747" s="41"/>
      <c r="Q747" s="39"/>
      <c r="R747" s="40"/>
      <c r="S747" s="41"/>
      <c r="T747" s="39"/>
      <c r="U747" s="39"/>
      <c r="V747" s="39"/>
    </row>
    <row r="748" spans="1:22" ht="12.75" customHeight="1">
      <c r="A748" s="39"/>
      <c r="B748" s="39"/>
      <c r="C748" s="39"/>
      <c r="D748" s="39"/>
      <c r="E748" s="39"/>
      <c r="F748" s="41"/>
      <c r="G748" s="41"/>
      <c r="H748" s="82"/>
      <c r="I748" s="82"/>
      <c r="J748" s="82"/>
      <c r="K748" s="82"/>
      <c r="L748" s="82"/>
      <c r="M748" s="82"/>
      <c r="N748" s="40"/>
      <c r="O748" s="39"/>
      <c r="P748" s="41"/>
      <c r="Q748" s="39"/>
      <c r="R748" s="40"/>
      <c r="S748" s="41"/>
      <c r="T748" s="39"/>
      <c r="U748" s="39"/>
      <c r="V748" s="39"/>
    </row>
    <row r="749" spans="1:22" ht="12.75" customHeight="1">
      <c r="A749" s="39"/>
      <c r="B749" s="39"/>
      <c r="C749" s="39"/>
      <c r="D749" s="39"/>
      <c r="E749" s="39"/>
      <c r="F749" s="41"/>
      <c r="G749" s="41"/>
      <c r="H749" s="82"/>
      <c r="I749" s="82"/>
      <c r="J749" s="82"/>
      <c r="K749" s="82"/>
      <c r="L749" s="82"/>
      <c r="M749" s="82"/>
      <c r="N749" s="40"/>
      <c r="O749" s="39"/>
      <c r="P749" s="41"/>
      <c r="Q749" s="39"/>
      <c r="R749" s="40"/>
      <c r="S749" s="41"/>
      <c r="T749" s="39"/>
      <c r="U749" s="39"/>
      <c r="V749" s="39"/>
    </row>
    <row r="750" spans="1:22" ht="12.75" customHeight="1">
      <c r="A750" s="39"/>
      <c r="B750" s="39"/>
      <c r="C750" s="39"/>
      <c r="D750" s="39"/>
      <c r="E750" s="39"/>
      <c r="F750" s="41"/>
      <c r="G750" s="41"/>
      <c r="H750" s="82"/>
      <c r="I750" s="82"/>
      <c r="J750" s="82"/>
      <c r="K750" s="82"/>
      <c r="L750" s="82"/>
      <c r="M750" s="82"/>
      <c r="N750" s="40"/>
      <c r="O750" s="39"/>
      <c r="P750" s="41"/>
      <c r="Q750" s="39"/>
      <c r="R750" s="40"/>
      <c r="S750" s="41"/>
      <c r="T750" s="39"/>
      <c r="U750" s="39"/>
      <c r="V750" s="39"/>
    </row>
    <row r="751" spans="1:22" ht="12.75" customHeight="1">
      <c r="A751" s="39"/>
      <c r="B751" s="39"/>
      <c r="C751" s="39"/>
      <c r="D751" s="39"/>
      <c r="E751" s="39"/>
      <c r="F751" s="41"/>
      <c r="G751" s="41"/>
      <c r="H751" s="82"/>
      <c r="I751" s="82"/>
      <c r="J751" s="82"/>
      <c r="K751" s="82"/>
      <c r="L751" s="82"/>
      <c r="M751" s="82"/>
      <c r="N751" s="40"/>
      <c r="O751" s="39"/>
      <c r="P751" s="41"/>
      <c r="Q751" s="39"/>
      <c r="R751" s="40"/>
      <c r="S751" s="41"/>
      <c r="T751" s="39"/>
      <c r="U751" s="39"/>
      <c r="V751" s="39"/>
    </row>
    <row r="752" spans="1:22" ht="12.75" customHeight="1">
      <c r="A752" s="39"/>
      <c r="B752" s="39"/>
      <c r="C752" s="39"/>
      <c r="D752" s="39"/>
      <c r="E752" s="39"/>
      <c r="F752" s="41"/>
      <c r="G752" s="41"/>
      <c r="H752" s="82"/>
      <c r="I752" s="82"/>
      <c r="J752" s="82"/>
      <c r="K752" s="82"/>
      <c r="L752" s="82"/>
      <c r="M752" s="82"/>
      <c r="N752" s="40"/>
      <c r="O752" s="39"/>
      <c r="P752" s="41"/>
      <c r="Q752" s="39"/>
      <c r="R752" s="40"/>
      <c r="S752" s="41"/>
      <c r="T752" s="39"/>
      <c r="U752" s="39"/>
      <c r="V752" s="39"/>
    </row>
    <row r="753" spans="1:22" ht="12.75" customHeight="1">
      <c r="A753" s="39"/>
      <c r="B753" s="39"/>
      <c r="C753" s="39"/>
      <c r="D753" s="39"/>
      <c r="E753" s="39"/>
      <c r="F753" s="41"/>
      <c r="G753" s="41"/>
      <c r="H753" s="82"/>
      <c r="I753" s="82"/>
      <c r="J753" s="82"/>
      <c r="K753" s="82"/>
      <c r="L753" s="82"/>
      <c r="M753" s="82"/>
      <c r="N753" s="40"/>
      <c r="O753" s="39"/>
      <c r="P753" s="41"/>
      <c r="Q753" s="39"/>
      <c r="R753" s="40"/>
      <c r="S753" s="41"/>
      <c r="T753" s="39"/>
      <c r="U753" s="39"/>
      <c r="V753" s="39"/>
    </row>
    <row r="754" spans="1:22" ht="12.75" customHeight="1">
      <c r="A754" s="39"/>
      <c r="B754" s="39"/>
      <c r="C754" s="39"/>
      <c r="D754" s="39"/>
      <c r="E754" s="39"/>
      <c r="F754" s="41"/>
      <c r="G754" s="41"/>
      <c r="H754" s="82"/>
      <c r="I754" s="82"/>
      <c r="J754" s="82"/>
      <c r="K754" s="82"/>
      <c r="L754" s="82"/>
      <c r="M754" s="82"/>
      <c r="N754" s="40"/>
      <c r="O754" s="39"/>
      <c r="P754" s="41"/>
      <c r="Q754" s="39"/>
      <c r="R754" s="40"/>
      <c r="S754" s="41"/>
      <c r="T754" s="39"/>
      <c r="U754" s="39"/>
      <c r="V754" s="39"/>
    </row>
    <row r="755" spans="1:22" ht="12.75" customHeight="1">
      <c r="A755" s="39"/>
      <c r="B755" s="39"/>
      <c r="C755" s="39"/>
      <c r="D755" s="39"/>
      <c r="E755" s="39"/>
      <c r="F755" s="41"/>
      <c r="G755" s="41"/>
      <c r="H755" s="82"/>
      <c r="I755" s="82"/>
      <c r="J755" s="82"/>
      <c r="K755" s="82"/>
      <c r="L755" s="82"/>
      <c r="M755" s="82"/>
      <c r="N755" s="40"/>
      <c r="O755" s="39"/>
      <c r="P755" s="41"/>
      <c r="Q755" s="39"/>
      <c r="R755" s="40"/>
      <c r="S755" s="41"/>
      <c r="T755" s="39"/>
      <c r="U755" s="39"/>
      <c r="V755" s="39"/>
    </row>
    <row r="756" spans="1:22" ht="12.75" customHeight="1">
      <c r="A756" s="39"/>
      <c r="B756" s="39"/>
      <c r="C756" s="39"/>
      <c r="D756" s="39"/>
      <c r="E756" s="39"/>
      <c r="F756" s="41"/>
      <c r="G756" s="41"/>
      <c r="H756" s="82"/>
      <c r="I756" s="82"/>
      <c r="J756" s="82"/>
      <c r="K756" s="82"/>
      <c r="L756" s="82"/>
      <c r="M756" s="82"/>
      <c r="N756" s="40"/>
      <c r="O756" s="39"/>
      <c r="P756" s="41"/>
      <c r="Q756" s="39"/>
      <c r="R756" s="40"/>
      <c r="S756" s="41"/>
      <c r="T756" s="39"/>
      <c r="U756" s="39"/>
      <c r="V756" s="39"/>
    </row>
    <row r="757" spans="1:22" ht="12.75" customHeight="1">
      <c r="A757" s="39"/>
      <c r="B757" s="39"/>
      <c r="C757" s="39"/>
      <c r="D757" s="39"/>
      <c r="E757" s="39"/>
      <c r="F757" s="41"/>
      <c r="G757" s="41"/>
      <c r="H757" s="82"/>
      <c r="I757" s="82"/>
      <c r="J757" s="82"/>
      <c r="K757" s="82"/>
      <c r="L757" s="82"/>
      <c r="M757" s="82"/>
      <c r="N757" s="40"/>
      <c r="O757" s="39"/>
      <c r="P757" s="41"/>
      <c r="Q757" s="39"/>
      <c r="R757" s="40"/>
      <c r="S757" s="41"/>
      <c r="T757" s="39"/>
      <c r="U757" s="39"/>
      <c r="V757" s="39"/>
    </row>
    <row r="758" spans="1:22" ht="12.75" customHeight="1">
      <c r="A758" s="39"/>
      <c r="B758" s="39"/>
      <c r="C758" s="39"/>
      <c r="D758" s="39"/>
      <c r="E758" s="39"/>
      <c r="F758" s="41"/>
      <c r="G758" s="41"/>
      <c r="H758" s="82"/>
      <c r="I758" s="82"/>
      <c r="J758" s="82"/>
      <c r="K758" s="82"/>
      <c r="L758" s="82"/>
      <c r="M758" s="82"/>
      <c r="N758" s="40"/>
      <c r="O758" s="39"/>
      <c r="P758" s="41"/>
      <c r="Q758" s="39"/>
      <c r="R758" s="40"/>
      <c r="S758" s="41"/>
      <c r="T758" s="39"/>
      <c r="U758" s="39"/>
      <c r="V758" s="39"/>
    </row>
    <row r="759" spans="1:22" ht="12.75" customHeight="1">
      <c r="A759" s="39"/>
      <c r="B759" s="39"/>
      <c r="C759" s="39"/>
      <c r="D759" s="39"/>
      <c r="E759" s="39"/>
      <c r="F759" s="41"/>
      <c r="G759" s="41"/>
      <c r="H759" s="82"/>
      <c r="I759" s="82"/>
      <c r="J759" s="82"/>
      <c r="K759" s="82"/>
      <c r="L759" s="82"/>
      <c r="M759" s="82"/>
      <c r="N759" s="40"/>
      <c r="O759" s="39"/>
      <c r="P759" s="41"/>
      <c r="Q759" s="39"/>
      <c r="R759" s="40"/>
      <c r="S759" s="41"/>
      <c r="T759" s="39"/>
      <c r="U759" s="39"/>
      <c r="V759" s="39"/>
    </row>
    <row r="760" spans="1:22" ht="12.75" customHeight="1">
      <c r="A760" s="39"/>
      <c r="B760" s="39"/>
      <c r="C760" s="39"/>
      <c r="D760" s="39"/>
      <c r="E760" s="39"/>
      <c r="F760" s="41"/>
      <c r="G760" s="41"/>
      <c r="H760" s="82"/>
      <c r="I760" s="82"/>
      <c r="J760" s="82"/>
      <c r="K760" s="82"/>
      <c r="L760" s="82"/>
      <c r="M760" s="82"/>
      <c r="N760" s="40"/>
      <c r="O760" s="39"/>
      <c r="P760" s="41"/>
      <c r="Q760" s="39"/>
      <c r="R760" s="40"/>
      <c r="S760" s="41"/>
      <c r="T760" s="39"/>
      <c r="U760" s="39"/>
      <c r="V760" s="39"/>
    </row>
    <row r="761" spans="1:22" ht="12.75" customHeight="1">
      <c r="A761" s="39"/>
      <c r="B761" s="39"/>
      <c r="C761" s="39"/>
      <c r="D761" s="39"/>
      <c r="E761" s="39"/>
      <c r="F761" s="41"/>
      <c r="G761" s="41"/>
      <c r="H761" s="82"/>
      <c r="I761" s="82"/>
      <c r="J761" s="82"/>
      <c r="K761" s="82"/>
      <c r="L761" s="82"/>
      <c r="M761" s="82"/>
      <c r="N761" s="40"/>
      <c r="O761" s="39"/>
      <c r="P761" s="41"/>
      <c r="Q761" s="39"/>
      <c r="R761" s="40"/>
      <c r="S761" s="41"/>
      <c r="T761" s="39"/>
      <c r="U761" s="39"/>
      <c r="V761" s="39"/>
    </row>
    <row r="762" spans="1:22" ht="12.75" customHeight="1">
      <c r="A762" s="39"/>
      <c r="B762" s="39"/>
      <c r="C762" s="39"/>
      <c r="D762" s="39"/>
      <c r="E762" s="39"/>
      <c r="F762" s="41"/>
      <c r="G762" s="41"/>
      <c r="H762" s="82"/>
      <c r="I762" s="82"/>
      <c r="J762" s="82"/>
      <c r="K762" s="82"/>
      <c r="L762" s="82"/>
      <c r="M762" s="82"/>
      <c r="N762" s="40"/>
      <c r="O762" s="39"/>
      <c r="P762" s="41"/>
      <c r="Q762" s="39"/>
      <c r="R762" s="40"/>
      <c r="S762" s="41"/>
      <c r="T762" s="39"/>
      <c r="U762" s="39"/>
      <c r="V762" s="39"/>
    </row>
    <row r="763" spans="1:22" ht="12.75" customHeight="1">
      <c r="A763" s="39"/>
      <c r="B763" s="39"/>
      <c r="C763" s="39"/>
      <c r="D763" s="39"/>
      <c r="E763" s="39"/>
      <c r="F763" s="41"/>
      <c r="G763" s="41"/>
      <c r="H763" s="82"/>
      <c r="I763" s="82"/>
      <c r="J763" s="82"/>
      <c r="K763" s="82"/>
      <c r="L763" s="82"/>
      <c r="M763" s="82"/>
      <c r="N763" s="40"/>
      <c r="O763" s="39"/>
      <c r="P763" s="41"/>
      <c r="Q763" s="39"/>
      <c r="R763" s="40"/>
      <c r="S763" s="41"/>
      <c r="T763" s="39"/>
      <c r="U763" s="39"/>
      <c r="V763" s="39"/>
    </row>
    <row r="764" spans="1:22" ht="12.75" customHeight="1">
      <c r="A764" s="39"/>
      <c r="B764" s="39"/>
      <c r="C764" s="39"/>
      <c r="D764" s="39"/>
      <c r="E764" s="39"/>
      <c r="F764" s="41"/>
      <c r="G764" s="41"/>
      <c r="H764" s="82"/>
      <c r="I764" s="82"/>
      <c r="J764" s="82"/>
      <c r="K764" s="82"/>
      <c r="L764" s="82"/>
      <c r="M764" s="82"/>
      <c r="N764" s="40"/>
      <c r="O764" s="39"/>
      <c r="P764" s="41"/>
      <c r="Q764" s="39"/>
      <c r="R764" s="40"/>
      <c r="S764" s="41"/>
      <c r="T764" s="39"/>
      <c r="U764" s="39"/>
      <c r="V764" s="39"/>
    </row>
    <row r="765" spans="1:22" ht="12.75" customHeight="1">
      <c r="A765" s="39"/>
      <c r="B765" s="39"/>
      <c r="C765" s="39"/>
      <c r="D765" s="39"/>
      <c r="E765" s="39"/>
      <c r="F765" s="41"/>
      <c r="G765" s="41"/>
      <c r="H765" s="82"/>
      <c r="I765" s="82"/>
      <c r="J765" s="82"/>
      <c r="K765" s="82"/>
      <c r="L765" s="82"/>
      <c r="M765" s="82"/>
      <c r="N765" s="40"/>
      <c r="O765" s="39"/>
      <c r="P765" s="41"/>
      <c r="Q765" s="39"/>
      <c r="R765" s="40"/>
      <c r="S765" s="41"/>
      <c r="T765" s="39"/>
      <c r="U765" s="39"/>
      <c r="V765" s="39"/>
    </row>
    <row r="766" spans="1:22" ht="12.75" customHeight="1">
      <c r="A766" s="39"/>
      <c r="B766" s="39"/>
      <c r="C766" s="39"/>
      <c r="D766" s="39"/>
      <c r="E766" s="39"/>
      <c r="F766" s="41"/>
      <c r="G766" s="41"/>
      <c r="H766" s="82"/>
      <c r="I766" s="82"/>
      <c r="J766" s="82"/>
      <c r="K766" s="82"/>
      <c r="L766" s="82"/>
      <c r="M766" s="82"/>
      <c r="N766" s="40"/>
      <c r="O766" s="39"/>
      <c r="P766" s="41"/>
      <c r="Q766" s="39"/>
      <c r="R766" s="40"/>
      <c r="S766" s="41"/>
      <c r="T766" s="39"/>
      <c r="U766" s="39"/>
      <c r="V766" s="39"/>
    </row>
    <row r="767" spans="1:22" ht="12.75" customHeight="1">
      <c r="A767" s="39"/>
      <c r="B767" s="39"/>
      <c r="C767" s="39"/>
      <c r="D767" s="39"/>
      <c r="E767" s="39"/>
      <c r="F767" s="41"/>
      <c r="G767" s="41"/>
      <c r="H767" s="82"/>
      <c r="I767" s="82"/>
      <c r="J767" s="82"/>
      <c r="K767" s="82"/>
      <c r="L767" s="82"/>
      <c r="M767" s="82"/>
      <c r="N767" s="40"/>
      <c r="O767" s="39"/>
      <c r="P767" s="41"/>
      <c r="Q767" s="39"/>
      <c r="R767" s="40"/>
      <c r="S767" s="41"/>
      <c r="T767" s="39"/>
      <c r="U767" s="39"/>
      <c r="V767" s="39"/>
    </row>
    <row r="768" spans="1:22" ht="12.75" customHeight="1">
      <c r="A768" s="39"/>
      <c r="B768" s="39"/>
      <c r="C768" s="39"/>
      <c r="D768" s="39"/>
      <c r="E768" s="39"/>
      <c r="F768" s="41"/>
      <c r="G768" s="41"/>
      <c r="H768" s="82"/>
      <c r="I768" s="82"/>
      <c r="J768" s="82"/>
      <c r="K768" s="82"/>
      <c r="L768" s="82"/>
      <c r="M768" s="82"/>
      <c r="N768" s="40"/>
      <c r="O768" s="39"/>
      <c r="P768" s="41"/>
      <c r="Q768" s="39"/>
      <c r="R768" s="40"/>
      <c r="S768" s="41"/>
      <c r="T768" s="39"/>
      <c r="U768" s="39"/>
      <c r="V768" s="39"/>
    </row>
    <row r="769" spans="1:22" ht="12.75" customHeight="1">
      <c r="A769" s="39"/>
      <c r="B769" s="39"/>
      <c r="C769" s="39"/>
      <c r="D769" s="39"/>
      <c r="E769" s="39"/>
      <c r="F769" s="41"/>
      <c r="G769" s="41"/>
      <c r="H769" s="82"/>
      <c r="I769" s="82"/>
      <c r="J769" s="82"/>
      <c r="K769" s="82"/>
      <c r="L769" s="82"/>
      <c r="M769" s="82"/>
      <c r="N769" s="40"/>
      <c r="O769" s="39"/>
      <c r="P769" s="41"/>
      <c r="Q769" s="39"/>
      <c r="R769" s="40"/>
      <c r="S769" s="41"/>
      <c r="T769" s="39"/>
      <c r="U769" s="39"/>
      <c r="V769" s="39"/>
    </row>
    <row r="770" spans="1:22" ht="12.75" customHeight="1">
      <c r="A770" s="39"/>
      <c r="B770" s="39"/>
      <c r="C770" s="39"/>
      <c r="D770" s="39"/>
      <c r="E770" s="39"/>
      <c r="F770" s="41"/>
      <c r="G770" s="41"/>
      <c r="H770" s="82"/>
      <c r="I770" s="82"/>
      <c r="J770" s="82"/>
      <c r="K770" s="82"/>
      <c r="L770" s="82"/>
      <c r="M770" s="82"/>
      <c r="N770" s="40"/>
      <c r="O770" s="39"/>
      <c r="P770" s="41"/>
      <c r="Q770" s="39"/>
      <c r="R770" s="40"/>
      <c r="S770" s="41"/>
      <c r="T770" s="39"/>
      <c r="U770" s="39"/>
      <c r="V770" s="39"/>
    </row>
    <row r="771" spans="1:22" ht="12.75" customHeight="1">
      <c r="A771" s="39"/>
      <c r="B771" s="39"/>
      <c r="C771" s="39"/>
      <c r="D771" s="39"/>
      <c r="E771" s="39"/>
      <c r="F771" s="41"/>
      <c r="G771" s="41"/>
      <c r="H771" s="82"/>
      <c r="I771" s="82"/>
      <c r="J771" s="82"/>
      <c r="K771" s="82"/>
      <c r="L771" s="82"/>
      <c r="M771" s="82"/>
      <c r="N771" s="40"/>
      <c r="O771" s="39"/>
      <c r="P771" s="41"/>
      <c r="Q771" s="39"/>
      <c r="R771" s="40"/>
      <c r="S771" s="41"/>
      <c r="T771" s="39"/>
      <c r="U771" s="39"/>
      <c r="V771" s="39"/>
    </row>
    <row r="772" spans="1:22" ht="12.75" customHeight="1">
      <c r="A772" s="39"/>
      <c r="B772" s="39"/>
      <c r="C772" s="39"/>
      <c r="D772" s="39"/>
      <c r="E772" s="39"/>
      <c r="F772" s="41"/>
      <c r="G772" s="41"/>
      <c r="H772" s="82"/>
      <c r="I772" s="82"/>
      <c r="J772" s="82"/>
      <c r="K772" s="82"/>
      <c r="L772" s="82"/>
      <c r="M772" s="82"/>
      <c r="N772" s="40"/>
      <c r="O772" s="39"/>
      <c r="P772" s="41"/>
      <c r="Q772" s="39"/>
      <c r="R772" s="40"/>
      <c r="S772" s="41"/>
      <c r="T772" s="39"/>
      <c r="U772" s="39"/>
      <c r="V772" s="39"/>
    </row>
    <row r="773" spans="1:22" ht="12.75" customHeight="1">
      <c r="A773" s="39"/>
      <c r="B773" s="39"/>
      <c r="C773" s="39"/>
      <c r="D773" s="39"/>
      <c r="E773" s="39"/>
      <c r="F773" s="41"/>
      <c r="G773" s="41"/>
      <c r="H773" s="82"/>
      <c r="I773" s="82"/>
      <c r="J773" s="82"/>
      <c r="K773" s="82"/>
      <c r="L773" s="82"/>
      <c r="M773" s="82"/>
      <c r="N773" s="40"/>
      <c r="O773" s="39"/>
      <c r="P773" s="41"/>
      <c r="Q773" s="39"/>
      <c r="R773" s="40"/>
      <c r="S773" s="41"/>
      <c r="T773" s="39"/>
      <c r="U773" s="39"/>
      <c r="V773" s="39"/>
    </row>
    <row r="774" spans="1:22" ht="12.75" customHeight="1">
      <c r="A774" s="39"/>
      <c r="B774" s="39"/>
      <c r="C774" s="39"/>
      <c r="D774" s="39"/>
      <c r="E774" s="39"/>
      <c r="F774" s="41"/>
      <c r="G774" s="41"/>
      <c r="H774" s="82"/>
      <c r="I774" s="82"/>
      <c r="J774" s="82"/>
      <c r="K774" s="82"/>
      <c r="L774" s="82"/>
      <c r="M774" s="82"/>
      <c r="N774" s="40"/>
      <c r="O774" s="39"/>
      <c r="P774" s="41"/>
      <c r="Q774" s="39"/>
      <c r="R774" s="40"/>
      <c r="S774" s="41"/>
      <c r="T774" s="39"/>
      <c r="U774" s="39"/>
      <c r="V774" s="39"/>
    </row>
    <row r="775" spans="1:22" ht="12.75" customHeight="1">
      <c r="A775" s="39"/>
      <c r="B775" s="39"/>
      <c r="C775" s="39"/>
      <c r="D775" s="39"/>
      <c r="E775" s="39"/>
      <c r="F775" s="41"/>
      <c r="G775" s="41"/>
      <c r="H775" s="82"/>
      <c r="I775" s="82"/>
      <c r="J775" s="82"/>
      <c r="K775" s="82"/>
      <c r="L775" s="82"/>
      <c r="M775" s="82"/>
      <c r="N775" s="40"/>
      <c r="O775" s="39"/>
      <c r="P775" s="41"/>
      <c r="Q775" s="39"/>
      <c r="R775" s="40"/>
      <c r="S775" s="41"/>
      <c r="T775" s="39"/>
      <c r="U775" s="39"/>
      <c r="V775" s="39"/>
    </row>
    <row r="776" spans="1:22" ht="12.75" customHeight="1">
      <c r="A776" s="39"/>
      <c r="B776" s="39"/>
      <c r="C776" s="39"/>
      <c r="D776" s="39"/>
      <c r="E776" s="39"/>
      <c r="F776" s="41"/>
      <c r="G776" s="41"/>
      <c r="H776" s="82"/>
      <c r="I776" s="82"/>
      <c r="J776" s="82"/>
      <c r="K776" s="82"/>
      <c r="L776" s="82"/>
      <c r="M776" s="82"/>
      <c r="N776" s="40"/>
      <c r="O776" s="39"/>
      <c r="P776" s="41"/>
      <c r="Q776" s="39"/>
      <c r="R776" s="40"/>
      <c r="S776" s="41"/>
      <c r="T776" s="39"/>
      <c r="U776" s="39"/>
      <c r="V776" s="39"/>
    </row>
    <row r="777" spans="1:22" ht="12.75" customHeight="1">
      <c r="A777" s="39"/>
      <c r="B777" s="39"/>
      <c r="C777" s="39"/>
      <c r="D777" s="39"/>
      <c r="E777" s="39"/>
      <c r="F777" s="41"/>
      <c r="G777" s="41"/>
      <c r="H777" s="82"/>
      <c r="I777" s="82"/>
      <c r="J777" s="82"/>
      <c r="K777" s="82"/>
      <c r="L777" s="82"/>
      <c r="M777" s="82"/>
      <c r="N777" s="40"/>
      <c r="O777" s="39"/>
      <c r="P777" s="41"/>
      <c r="Q777" s="39"/>
      <c r="R777" s="40"/>
      <c r="S777" s="41"/>
      <c r="T777" s="39"/>
      <c r="U777" s="39"/>
      <c r="V777" s="39"/>
    </row>
    <row r="778" spans="1:22" ht="12.75" customHeight="1">
      <c r="A778" s="39"/>
      <c r="B778" s="39"/>
      <c r="C778" s="39"/>
      <c r="D778" s="39"/>
      <c r="E778" s="39"/>
      <c r="F778" s="41"/>
      <c r="G778" s="41"/>
      <c r="H778" s="82"/>
      <c r="I778" s="82"/>
      <c r="J778" s="82"/>
      <c r="K778" s="82"/>
      <c r="L778" s="82"/>
      <c r="M778" s="82"/>
      <c r="N778" s="40"/>
      <c r="O778" s="39"/>
      <c r="P778" s="41"/>
      <c r="Q778" s="39"/>
      <c r="R778" s="40"/>
      <c r="S778" s="41"/>
      <c r="T778" s="39"/>
      <c r="U778" s="39"/>
      <c r="V778" s="39"/>
    </row>
    <row r="779" spans="1:22" ht="12.75" customHeight="1">
      <c r="A779" s="39"/>
      <c r="B779" s="39"/>
      <c r="C779" s="39"/>
      <c r="D779" s="39"/>
      <c r="E779" s="39"/>
      <c r="F779" s="41"/>
      <c r="G779" s="41"/>
      <c r="H779" s="82"/>
      <c r="I779" s="82"/>
      <c r="J779" s="82"/>
      <c r="K779" s="82"/>
      <c r="L779" s="82"/>
      <c r="M779" s="82"/>
      <c r="N779" s="40"/>
      <c r="O779" s="39"/>
      <c r="P779" s="41"/>
      <c r="Q779" s="39"/>
      <c r="R779" s="40"/>
      <c r="S779" s="41"/>
      <c r="T779" s="39"/>
      <c r="U779" s="39"/>
      <c r="V779" s="39"/>
    </row>
    <row r="780" spans="1:22" ht="12.75" customHeight="1">
      <c r="A780" s="39"/>
      <c r="B780" s="39"/>
      <c r="C780" s="39"/>
      <c r="D780" s="39"/>
      <c r="E780" s="39"/>
      <c r="F780" s="41"/>
      <c r="G780" s="41"/>
      <c r="H780" s="82"/>
      <c r="I780" s="82"/>
      <c r="J780" s="82"/>
      <c r="K780" s="82"/>
      <c r="L780" s="82"/>
      <c r="M780" s="82"/>
      <c r="N780" s="40"/>
      <c r="O780" s="39"/>
      <c r="P780" s="41"/>
      <c r="Q780" s="39"/>
      <c r="R780" s="40"/>
      <c r="S780" s="41"/>
      <c r="T780" s="39"/>
      <c r="U780" s="39"/>
      <c r="V780" s="39"/>
    </row>
    <row r="781" spans="1:22" ht="12.75" customHeight="1">
      <c r="A781" s="39"/>
      <c r="B781" s="39"/>
      <c r="C781" s="39"/>
      <c r="D781" s="39"/>
      <c r="E781" s="39"/>
      <c r="F781" s="41"/>
      <c r="G781" s="41"/>
      <c r="H781" s="82"/>
      <c r="I781" s="82"/>
      <c r="J781" s="82"/>
      <c r="K781" s="82"/>
      <c r="L781" s="82"/>
      <c r="M781" s="82"/>
      <c r="N781" s="40"/>
      <c r="O781" s="39"/>
      <c r="P781" s="41"/>
      <c r="Q781" s="39"/>
      <c r="R781" s="40"/>
      <c r="S781" s="41"/>
      <c r="T781" s="39"/>
      <c r="U781" s="39"/>
      <c r="V781" s="39"/>
    </row>
    <row r="782" spans="1:22" ht="12.75" customHeight="1">
      <c r="A782" s="39"/>
      <c r="B782" s="39"/>
      <c r="C782" s="39"/>
      <c r="D782" s="39"/>
      <c r="E782" s="39"/>
      <c r="F782" s="41"/>
      <c r="G782" s="41"/>
      <c r="H782" s="82"/>
      <c r="I782" s="82"/>
      <c r="J782" s="82"/>
      <c r="K782" s="82"/>
      <c r="L782" s="82"/>
      <c r="M782" s="82"/>
      <c r="N782" s="40"/>
      <c r="O782" s="39"/>
      <c r="P782" s="41"/>
      <c r="Q782" s="39"/>
      <c r="R782" s="40"/>
      <c r="S782" s="41"/>
      <c r="T782" s="39"/>
      <c r="U782" s="39"/>
      <c r="V782" s="39"/>
    </row>
    <row r="783" spans="1:22" ht="12.75" customHeight="1">
      <c r="A783" s="39"/>
      <c r="B783" s="39"/>
      <c r="C783" s="39"/>
      <c r="D783" s="39"/>
      <c r="E783" s="39"/>
      <c r="F783" s="41"/>
      <c r="G783" s="41"/>
      <c r="H783" s="82"/>
      <c r="I783" s="82"/>
      <c r="J783" s="82"/>
      <c r="K783" s="82"/>
      <c r="L783" s="82"/>
      <c r="M783" s="82"/>
      <c r="N783" s="40"/>
      <c r="O783" s="39"/>
      <c r="P783" s="41"/>
      <c r="Q783" s="39"/>
      <c r="R783" s="40"/>
      <c r="S783" s="41"/>
      <c r="T783" s="39"/>
      <c r="U783" s="39"/>
      <c r="V783" s="39"/>
    </row>
    <row r="784" spans="1:22" ht="12.75" customHeight="1">
      <c r="A784" s="39"/>
      <c r="B784" s="39"/>
      <c r="C784" s="39"/>
      <c r="D784" s="39"/>
      <c r="E784" s="39"/>
      <c r="F784" s="41"/>
      <c r="G784" s="41"/>
      <c r="H784" s="82"/>
      <c r="I784" s="82"/>
      <c r="J784" s="82"/>
      <c r="K784" s="82"/>
      <c r="L784" s="82"/>
      <c r="M784" s="82"/>
      <c r="N784" s="40"/>
      <c r="O784" s="39"/>
      <c r="P784" s="41"/>
      <c r="Q784" s="39"/>
      <c r="R784" s="40"/>
      <c r="S784" s="41"/>
      <c r="T784" s="39"/>
      <c r="U784" s="39"/>
      <c r="V784" s="39"/>
    </row>
    <row r="785" spans="1:22" ht="12.75" customHeight="1">
      <c r="A785" s="39"/>
      <c r="B785" s="39"/>
      <c r="C785" s="39"/>
      <c r="D785" s="39"/>
      <c r="E785" s="39"/>
      <c r="F785" s="41"/>
      <c r="G785" s="41"/>
      <c r="H785" s="82"/>
      <c r="I785" s="82"/>
      <c r="J785" s="82"/>
      <c r="K785" s="82"/>
      <c r="L785" s="82"/>
      <c r="M785" s="82"/>
      <c r="N785" s="40"/>
      <c r="O785" s="39"/>
      <c r="P785" s="41"/>
      <c r="Q785" s="39"/>
      <c r="R785" s="40"/>
      <c r="S785" s="41"/>
      <c r="T785" s="39"/>
      <c r="U785" s="39"/>
      <c r="V785" s="39"/>
    </row>
    <row r="786" spans="1:22" ht="12.75" customHeight="1">
      <c r="A786" s="39"/>
      <c r="B786" s="39"/>
      <c r="C786" s="39"/>
      <c r="D786" s="39"/>
      <c r="E786" s="39"/>
      <c r="F786" s="41"/>
      <c r="G786" s="41"/>
      <c r="H786" s="82"/>
      <c r="I786" s="82"/>
      <c r="J786" s="82"/>
      <c r="K786" s="82"/>
      <c r="L786" s="82"/>
      <c r="M786" s="82"/>
      <c r="N786" s="40"/>
      <c r="O786" s="39"/>
      <c r="P786" s="41"/>
      <c r="Q786" s="39"/>
      <c r="R786" s="40"/>
      <c r="S786" s="41"/>
      <c r="T786" s="39"/>
      <c r="U786" s="39"/>
      <c r="V786" s="39"/>
    </row>
    <row r="787" spans="1:22" ht="12.75" customHeight="1">
      <c r="A787" s="39"/>
      <c r="B787" s="39"/>
      <c r="C787" s="39"/>
      <c r="D787" s="39"/>
      <c r="E787" s="39"/>
      <c r="F787" s="41"/>
      <c r="G787" s="41"/>
      <c r="H787" s="82"/>
      <c r="I787" s="82"/>
      <c r="J787" s="82"/>
      <c r="K787" s="82"/>
      <c r="L787" s="82"/>
      <c r="M787" s="82"/>
      <c r="N787" s="40"/>
      <c r="O787" s="39"/>
      <c r="P787" s="41"/>
      <c r="Q787" s="39"/>
      <c r="R787" s="40"/>
      <c r="S787" s="41"/>
      <c r="T787" s="39"/>
      <c r="U787" s="39"/>
      <c r="V787" s="39"/>
    </row>
    <row r="788" spans="1:22" ht="12.75" customHeight="1">
      <c r="A788" s="39"/>
      <c r="B788" s="39"/>
      <c r="C788" s="39"/>
      <c r="D788" s="39"/>
      <c r="E788" s="39"/>
      <c r="F788" s="41"/>
      <c r="G788" s="41"/>
      <c r="H788" s="82"/>
      <c r="I788" s="82"/>
      <c r="J788" s="82"/>
      <c r="K788" s="82"/>
      <c r="L788" s="82"/>
      <c r="M788" s="82"/>
      <c r="N788" s="40"/>
      <c r="O788" s="39"/>
      <c r="P788" s="41"/>
      <c r="Q788" s="39"/>
      <c r="R788" s="40"/>
      <c r="S788" s="41"/>
      <c r="T788" s="39"/>
      <c r="U788" s="39"/>
      <c r="V788" s="39"/>
    </row>
    <row r="789" spans="1:22" ht="12.75" customHeight="1">
      <c r="A789" s="39"/>
      <c r="B789" s="39"/>
      <c r="C789" s="39"/>
      <c r="D789" s="39"/>
      <c r="E789" s="39"/>
      <c r="F789" s="41"/>
      <c r="G789" s="41"/>
      <c r="H789" s="82"/>
      <c r="I789" s="82"/>
      <c r="J789" s="82"/>
      <c r="K789" s="82"/>
      <c r="L789" s="82"/>
      <c r="M789" s="82"/>
      <c r="N789" s="40"/>
      <c r="O789" s="39"/>
      <c r="P789" s="41"/>
      <c r="Q789" s="39"/>
      <c r="R789" s="40"/>
      <c r="S789" s="41"/>
      <c r="T789" s="39"/>
      <c r="U789" s="39"/>
      <c r="V789" s="39"/>
    </row>
    <row r="790" spans="1:22" ht="12.75" customHeight="1">
      <c r="A790" s="39"/>
      <c r="B790" s="39"/>
      <c r="C790" s="39"/>
      <c r="D790" s="39"/>
      <c r="E790" s="39"/>
      <c r="F790" s="41"/>
      <c r="G790" s="41"/>
      <c r="H790" s="82"/>
      <c r="I790" s="82"/>
      <c r="J790" s="82"/>
      <c r="K790" s="82"/>
      <c r="L790" s="82"/>
      <c r="M790" s="82"/>
      <c r="N790" s="40"/>
      <c r="O790" s="39"/>
      <c r="P790" s="41"/>
      <c r="Q790" s="39"/>
      <c r="R790" s="40"/>
      <c r="S790" s="41"/>
      <c r="T790" s="39"/>
      <c r="U790" s="39"/>
      <c r="V790" s="39"/>
    </row>
    <row r="791" spans="1:22" ht="12.75" customHeight="1">
      <c r="A791" s="39"/>
      <c r="B791" s="39"/>
      <c r="C791" s="39"/>
      <c r="D791" s="39"/>
      <c r="E791" s="39"/>
      <c r="F791" s="41"/>
      <c r="G791" s="41"/>
      <c r="H791" s="82"/>
      <c r="I791" s="82"/>
      <c r="J791" s="82"/>
      <c r="K791" s="82"/>
      <c r="L791" s="82"/>
      <c r="M791" s="82"/>
      <c r="N791" s="40"/>
      <c r="O791" s="39"/>
      <c r="P791" s="41"/>
      <c r="Q791" s="39"/>
      <c r="R791" s="40"/>
      <c r="S791" s="41"/>
      <c r="T791" s="39"/>
      <c r="U791" s="39"/>
      <c r="V791" s="39"/>
    </row>
    <row r="792" spans="1:22" ht="12.75" customHeight="1">
      <c r="A792" s="39"/>
      <c r="B792" s="39"/>
      <c r="C792" s="39"/>
      <c r="D792" s="39"/>
      <c r="E792" s="39"/>
      <c r="F792" s="41"/>
      <c r="G792" s="41"/>
      <c r="H792" s="82"/>
      <c r="I792" s="82"/>
      <c r="J792" s="82"/>
      <c r="K792" s="82"/>
      <c r="L792" s="82"/>
      <c r="M792" s="82"/>
      <c r="N792" s="40"/>
      <c r="O792" s="39"/>
      <c r="P792" s="41"/>
      <c r="Q792" s="39"/>
      <c r="R792" s="40"/>
      <c r="S792" s="41"/>
      <c r="T792" s="39"/>
      <c r="U792" s="39"/>
      <c r="V792" s="39"/>
    </row>
    <row r="793" spans="1:22" ht="12.75" customHeight="1">
      <c r="A793" s="39"/>
      <c r="B793" s="39"/>
      <c r="C793" s="39"/>
      <c r="D793" s="39"/>
      <c r="E793" s="39"/>
      <c r="F793" s="41"/>
      <c r="G793" s="41"/>
      <c r="H793" s="82"/>
      <c r="I793" s="82"/>
      <c r="J793" s="82"/>
      <c r="K793" s="82"/>
      <c r="L793" s="82"/>
      <c r="M793" s="82"/>
      <c r="N793" s="40"/>
      <c r="O793" s="39"/>
      <c r="P793" s="41"/>
      <c r="Q793" s="39"/>
      <c r="R793" s="40"/>
      <c r="S793" s="41"/>
      <c r="T793" s="39"/>
      <c r="U793" s="39"/>
      <c r="V793" s="39"/>
    </row>
    <row r="794" spans="1:22" ht="12.75" customHeight="1">
      <c r="A794" s="39"/>
      <c r="B794" s="39"/>
      <c r="C794" s="39"/>
      <c r="D794" s="39"/>
      <c r="E794" s="39"/>
      <c r="F794" s="41"/>
      <c r="G794" s="41"/>
      <c r="H794" s="82"/>
      <c r="I794" s="82"/>
      <c r="J794" s="82"/>
      <c r="K794" s="82"/>
      <c r="L794" s="82"/>
      <c r="M794" s="82"/>
      <c r="N794" s="40"/>
      <c r="O794" s="39"/>
      <c r="P794" s="41"/>
      <c r="Q794" s="39"/>
      <c r="R794" s="40"/>
      <c r="S794" s="41"/>
      <c r="T794" s="39"/>
      <c r="U794" s="39"/>
      <c r="V794" s="39"/>
    </row>
    <row r="795" spans="1:22" ht="12.75" customHeight="1">
      <c r="A795" s="39"/>
      <c r="B795" s="39"/>
      <c r="C795" s="39"/>
      <c r="D795" s="39"/>
      <c r="E795" s="39"/>
      <c r="F795" s="41"/>
      <c r="G795" s="41"/>
      <c r="H795" s="82"/>
      <c r="I795" s="82"/>
      <c r="J795" s="82"/>
      <c r="K795" s="82"/>
      <c r="L795" s="82"/>
      <c r="M795" s="82"/>
      <c r="N795" s="40"/>
      <c r="O795" s="39"/>
      <c r="P795" s="41"/>
      <c r="Q795" s="39"/>
      <c r="R795" s="40"/>
      <c r="S795" s="41"/>
      <c r="T795" s="39"/>
      <c r="U795" s="39"/>
      <c r="V795" s="39"/>
    </row>
    <row r="796" spans="1:22" ht="12.75" customHeight="1">
      <c r="A796" s="39"/>
      <c r="B796" s="39"/>
      <c r="C796" s="39"/>
      <c r="D796" s="39"/>
      <c r="E796" s="39"/>
      <c r="F796" s="41"/>
      <c r="G796" s="41"/>
      <c r="H796" s="82"/>
      <c r="I796" s="82"/>
      <c r="J796" s="82"/>
      <c r="K796" s="82"/>
      <c r="L796" s="82"/>
      <c r="M796" s="82"/>
      <c r="N796" s="40"/>
      <c r="O796" s="39"/>
      <c r="P796" s="41"/>
      <c r="Q796" s="39"/>
      <c r="R796" s="40"/>
      <c r="S796" s="41"/>
      <c r="T796" s="39"/>
      <c r="U796" s="39"/>
      <c r="V796" s="39"/>
    </row>
    <row r="797" spans="1:22" ht="12.75" customHeight="1">
      <c r="A797" s="39"/>
      <c r="B797" s="39"/>
      <c r="C797" s="39"/>
      <c r="D797" s="39"/>
      <c r="E797" s="39"/>
      <c r="F797" s="41"/>
      <c r="G797" s="41"/>
      <c r="H797" s="82"/>
      <c r="I797" s="82"/>
      <c r="J797" s="82"/>
      <c r="K797" s="82"/>
      <c r="L797" s="82"/>
      <c r="M797" s="82"/>
      <c r="N797" s="40"/>
      <c r="O797" s="39"/>
      <c r="P797" s="41"/>
      <c r="Q797" s="39"/>
      <c r="R797" s="40"/>
      <c r="S797" s="41"/>
      <c r="T797" s="39"/>
      <c r="U797" s="39"/>
      <c r="V797" s="39"/>
    </row>
    <row r="798" spans="1:22" ht="12.75" customHeight="1">
      <c r="A798" s="39"/>
      <c r="B798" s="39"/>
      <c r="C798" s="39"/>
      <c r="D798" s="39"/>
      <c r="E798" s="39"/>
      <c r="F798" s="41"/>
      <c r="G798" s="41"/>
      <c r="H798" s="82"/>
      <c r="I798" s="82"/>
      <c r="J798" s="82"/>
      <c r="K798" s="82"/>
      <c r="L798" s="82"/>
      <c r="M798" s="82"/>
      <c r="N798" s="40"/>
      <c r="O798" s="39"/>
      <c r="P798" s="41"/>
      <c r="Q798" s="39"/>
      <c r="R798" s="40"/>
      <c r="S798" s="41"/>
      <c r="T798" s="39"/>
      <c r="U798" s="39"/>
      <c r="V798" s="39"/>
    </row>
    <row r="799" spans="1:22" ht="12.75" customHeight="1">
      <c r="A799" s="39"/>
      <c r="B799" s="39"/>
      <c r="C799" s="39"/>
      <c r="D799" s="39"/>
      <c r="E799" s="39"/>
      <c r="F799" s="41"/>
      <c r="G799" s="41"/>
      <c r="H799" s="82"/>
      <c r="I799" s="82"/>
      <c r="J799" s="82"/>
      <c r="K799" s="82"/>
      <c r="L799" s="82"/>
      <c r="M799" s="82"/>
      <c r="N799" s="40"/>
      <c r="O799" s="39"/>
      <c r="P799" s="41"/>
      <c r="Q799" s="39"/>
      <c r="R799" s="40"/>
      <c r="S799" s="41"/>
      <c r="T799" s="39"/>
      <c r="U799" s="39"/>
      <c r="V799" s="39"/>
    </row>
    <row r="800" spans="1:22" ht="12.75" customHeight="1">
      <c r="A800" s="39"/>
      <c r="B800" s="39"/>
      <c r="C800" s="39"/>
      <c r="D800" s="39"/>
      <c r="E800" s="39"/>
      <c r="F800" s="41"/>
      <c r="G800" s="41"/>
      <c r="H800" s="82"/>
      <c r="I800" s="82"/>
      <c r="J800" s="82"/>
      <c r="K800" s="82"/>
      <c r="L800" s="82"/>
      <c r="M800" s="82"/>
      <c r="N800" s="40"/>
      <c r="O800" s="39"/>
      <c r="P800" s="41"/>
      <c r="Q800" s="39"/>
      <c r="R800" s="40"/>
      <c r="S800" s="41"/>
      <c r="T800" s="39"/>
      <c r="U800" s="39"/>
      <c r="V800" s="39"/>
    </row>
    <row r="801" spans="1:22" ht="12.75" customHeight="1">
      <c r="A801" s="39"/>
      <c r="B801" s="39"/>
      <c r="C801" s="39"/>
      <c r="D801" s="39"/>
      <c r="E801" s="39"/>
      <c r="F801" s="41"/>
      <c r="G801" s="41"/>
      <c r="H801" s="82"/>
      <c r="I801" s="82"/>
      <c r="J801" s="82"/>
      <c r="K801" s="82"/>
      <c r="L801" s="82"/>
      <c r="M801" s="82"/>
      <c r="N801" s="40"/>
      <c r="O801" s="39"/>
      <c r="P801" s="41"/>
      <c r="Q801" s="39"/>
      <c r="R801" s="40"/>
      <c r="S801" s="41"/>
      <c r="T801" s="39"/>
      <c r="U801" s="39"/>
      <c r="V801" s="39"/>
    </row>
    <row r="802" spans="1:22" ht="12.75" customHeight="1">
      <c r="A802" s="39"/>
      <c r="B802" s="39"/>
      <c r="C802" s="39"/>
      <c r="D802" s="39"/>
      <c r="E802" s="39"/>
      <c r="F802" s="41"/>
      <c r="G802" s="41"/>
      <c r="H802" s="82"/>
      <c r="I802" s="82"/>
      <c r="J802" s="82"/>
      <c r="K802" s="82"/>
      <c r="L802" s="82"/>
      <c r="M802" s="82"/>
      <c r="N802" s="40"/>
      <c r="O802" s="39"/>
      <c r="P802" s="41"/>
      <c r="Q802" s="39"/>
      <c r="R802" s="40"/>
      <c r="S802" s="41"/>
      <c r="T802" s="39"/>
      <c r="U802" s="39"/>
      <c r="V802" s="39"/>
    </row>
    <row r="803" spans="1:22" ht="12.75" customHeight="1">
      <c r="A803" s="39"/>
      <c r="B803" s="39"/>
      <c r="C803" s="39"/>
      <c r="D803" s="39"/>
      <c r="E803" s="39"/>
      <c r="F803" s="41"/>
      <c r="G803" s="41"/>
      <c r="H803" s="82"/>
      <c r="I803" s="82"/>
      <c r="J803" s="82"/>
      <c r="K803" s="82"/>
      <c r="L803" s="82"/>
      <c r="M803" s="82"/>
      <c r="N803" s="40"/>
      <c r="O803" s="39"/>
      <c r="P803" s="41"/>
      <c r="Q803" s="39"/>
      <c r="R803" s="40"/>
      <c r="S803" s="41"/>
      <c r="T803" s="39"/>
      <c r="U803" s="39"/>
      <c r="V803" s="39"/>
    </row>
    <row r="804" spans="1:22" ht="12.75" customHeight="1">
      <c r="A804" s="39"/>
      <c r="B804" s="39"/>
      <c r="C804" s="39"/>
      <c r="D804" s="39"/>
      <c r="E804" s="39"/>
      <c r="F804" s="41"/>
      <c r="G804" s="41"/>
      <c r="H804" s="82"/>
      <c r="I804" s="82"/>
      <c r="J804" s="82"/>
      <c r="K804" s="82"/>
      <c r="L804" s="82"/>
      <c r="M804" s="82"/>
      <c r="N804" s="40"/>
      <c r="O804" s="39"/>
      <c r="P804" s="41"/>
      <c r="Q804" s="39"/>
      <c r="R804" s="40"/>
      <c r="S804" s="41"/>
      <c r="T804" s="39"/>
      <c r="U804" s="39"/>
      <c r="V804" s="39"/>
    </row>
    <row r="805" spans="1:22" ht="12.75" customHeight="1">
      <c r="A805" s="39"/>
      <c r="B805" s="39"/>
      <c r="C805" s="39"/>
      <c r="D805" s="39"/>
      <c r="E805" s="39"/>
      <c r="F805" s="41"/>
      <c r="G805" s="41"/>
      <c r="H805" s="82"/>
      <c r="I805" s="82"/>
      <c r="J805" s="82"/>
      <c r="K805" s="82"/>
      <c r="L805" s="82"/>
      <c r="M805" s="82"/>
      <c r="N805" s="40"/>
      <c r="O805" s="39"/>
      <c r="P805" s="41"/>
      <c r="Q805" s="39"/>
      <c r="R805" s="40"/>
      <c r="S805" s="41"/>
      <c r="T805" s="39"/>
      <c r="U805" s="39"/>
      <c r="V805" s="39"/>
    </row>
    <row r="806" spans="1:22" ht="12.75" customHeight="1">
      <c r="A806" s="39"/>
      <c r="B806" s="39"/>
      <c r="C806" s="39"/>
      <c r="D806" s="39"/>
      <c r="E806" s="39"/>
      <c r="F806" s="41"/>
      <c r="G806" s="41"/>
      <c r="H806" s="82"/>
      <c r="I806" s="82"/>
      <c r="J806" s="82"/>
      <c r="K806" s="82"/>
      <c r="L806" s="82"/>
      <c r="M806" s="82"/>
      <c r="N806" s="40"/>
      <c r="O806" s="39"/>
      <c r="P806" s="41"/>
      <c r="Q806" s="39"/>
      <c r="R806" s="40"/>
      <c r="S806" s="41"/>
      <c r="T806" s="39"/>
      <c r="U806" s="39"/>
      <c r="V806" s="39"/>
    </row>
    <row r="807" spans="1:22" ht="12.75" customHeight="1">
      <c r="A807" s="39"/>
      <c r="B807" s="39"/>
      <c r="C807" s="39"/>
      <c r="D807" s="39"/>
      <c r="E807" s="39"/>
      <c r="F807" s="41"/>
      <c r="G807" s="41"/>
      <c r="H807" s="82"/>
      <c r="I807" s="82"/>
      <c r="J807" s="82"/>
      <c r="K807" s="82"/>
      <c r="L807" s="82"/>
      <c r="M807" s="82"/>
      <c r="N807" s="40"/>
      <c r="O807" s="39"/>
      <c r="P807" s="41"/>
      <c r="Q807" s="39"/>
      <c r="R807" s="40"/>
      <c r="S807" s="41"/>
      <c r="T807" s="39"/>
      <c r="U807" s="39"/>
      <c r="V807" s="39"/>
    </row>
    <row r="808" spans="1:22" ht="12.75" customHeight="1">
      <c r="A808" s="39"/>
      <c r="B808" s="39"/>
      <c r="C808" s="39"/>
      <c r="D808" s="39"/>
      <c r="E808" s="39"/>
      <c r="F808" s="41"/>
      <c r="G808" s="41"/>
      <c r="H808" s="82"/>
      <c r="I808" s="82"/>
      <c r="J808" s="82"/>
      <c r="K808" s="82"/>
      <c r="L808" s="82"/>
      <c r="M808" s="82"/>
      <c r="N808" s="40"/>
      <c r="O808" s="39"/>
      <c r="P808" s="41"/>
      <c r="Q808" s="39"/>
      <c r="R808" s="40"/>
      <c r="S808" s="41"/>
      <c r="T808" s="39"/>
      <c r="U808" s="39"/>
      <c r="V808" s="39"/>
    </row>
    <row r="809" spans="1:22" ht="12.75" customHeight="1">
      <c r="A809" s="39"/>
      <c r="B809" s="39"/>
      <c r="C809" s="39"/>
      <c r="D809" s="39"/>
      <c r="E809" s="39"/>
      <c r="F809" s="41"/>
      <c r="G809" s="41"/>
      <c r="H809" s="82"/>
      <c r="I809" s="82"/>
      <c r="J809" s="82"/>
      <c r="K809" s="82"/>
      <c r="L809" s="82"/>
      <c r="M809" s="82"/>
      <c r="N809" s="40"/>
      <c r="O809" s="39"/>
      <c r="P809" s="41"/>
      <c r="Q809" s="39"/>
      <c r="R809" s="40"/>
      <c r="S809" s="41"/>
      <c r="T809" s="39"/>
      <c r="U809" s="39"/>
      <c r="V809" s="39"/>
    </row>
    <row r="810" spans="1:22" ht="12.75" customHeight="1">
      <c r="A810" s="39"/>
      <c r="B810" s="39"/>
      <c r="C810" s="39"/>
      <c r="D810" s="39"/>
      <c r="E810" s="39"/>
      <c r="F810" s="41"/>
      <c r="G810" s="41"/>
      <c r="H810" s="82"/>
      <c r="I810" s="82"/>
      <c r="J810" s="82"/>
      <c r="K810" s="82"/>
      <c r="L810" s="82"/>
      <c r="M810" s="82"/>
      <c r="N810" s="40"/>
      <c r="O810" s="39"/>
      <c r="P810" s="41"/>
      <c r="Q810" s="39"/>
      <c r="R810" s="40"/>
      <c r="S810" s="41"/>
      <c r="T810" s="39"/>
      <c r="U810" s="39"/>
      <c r="V810" s="39"/>
    </row>
    <row r="811" spans="1:22" ht="12.75" customHeight="1">
      <c r="A811" s="39"/>
      <c r="B811" s="39"/>
      <c r="C811" s="39"/>
      <c r="D811" s="39"/>
      <c r="E811" s="39"/>
      <c r="F811" s="41"/>
      <c r="G811" s="41"/>
      <c r="H811" s="82"/>
      <c r="I811" s="82"/>
      <c r="J811" s="82"/>
      <c r="K811" s="82"/>
      <c r="L811" s="82"/>
      <c r="M811" s="82"/>
      <c r="N811" s="40"/>
      <c r="O811" s="39"/>
      <c r="P811" s="41"/>
      <c r="Q811" s="39"/>
      <c r="R811" s="40"/>
      <c r="S811" s="41"/>
      <c r="T811" s="39"/>
      <c r="U811" s="39"/>
      <c r="V811" s="39"/>
    </row>
    <row r="812" spans="1:22" ht="12.75" customHeight="1">
      <c r="A812" s="39"/>
      <c r="B812" s="39"/>
      <c r="C812" s="39"/>
      <c r="D812" s="39"/>
      <c r="E812" s="39"/>
      <c r="F812" s="41"/>
      <c r="G812" s="41"/>
      <c r="H812" s="82"/>
      <c r="I812" s="82"/>
      <c r="J812" s="82"/>
      <c r="K812" s="82"/>
      <c r="L812" s="82"/>
      <c r="M812" s="82"/>
      <c r="N812" s="40"/>
      <c r="O812" s="39"/>
      <c r="P812" s="41"/>
      <c r="Q812" s="39"/>
      <c r="R812" s="40"/>
      <c r="S812" s="41"/>
      <c r="T812" s="39"/>
      <c r="U812" s="39"/>
      <c r="V812" s="39"/>
    </row>
    <row r="813" spans="1:22" ht="12.75" customHeight="1">
      <c r="A813" s="39"/>
      <c r="B813" s="39"/>
      <c r="C813" s="39"/>
      <c r="D813" s="39"/>
      <c r="E813" s="39"/>
      <c r="F813" s="41"/>
      <c r="G813" s="41"/>
      <c r="H813" s="82"/>
      <c r="I813" s="82"/>
      <c r="J813" s="82"/>
      <c r="K813" s="82"/>
      <c r="L813" s="82"/>
      <c r="M813" s="82"/>
      <c r="N813" s="40"/>
      <c r="O813" s="39"/>
      <c r="P813" s="41"/>
      <c r="Q813" s="39"/>
      <c r="R813" s="40"/>
      <c r="S813" s="41"/>
      <c r="T813" s="39"/>
      <c r="U813" s="39"/>
      <c r="V813" s="39"/>
    </row>
    <row r="814" spans="1:22" ht="12.75" customHeight="1">
      <c r="A814" s="39"/>
      <c r="B814" s="39"/>
      <c r="C814" s="39"/>
      <c r="D814" s="39"/>
      <c r="E814" s="39"/>
      <c r="F814" s="41"/>
      <c r="G814" s="41"/>
      <c r="H814" s="82"/>
      <c r="I814" s="82"/>
      <c r="J814" s="82"/>
      <c r="K814" s="82"/>
      <c r="L814" s="82"/>
      <c r="M814" s="82"/>
      <c r="N814" s="40"/>
      <c r="O814" s="39"/>
      <c r="P814" s="41"/>
      <c r="Q814" s="39"/>
      <c r="R814" s="40"/>
      <c r="S814" s="41"/>
      <c r="T814" s="39"/>
      <c r="U814" s="39"/>
      <c r="V814" s="39"/>
    </row>
    <row r="815" spans="1:22" ht="12.75" customHeight="1">
      <c r="A815" s="39"/>
      <c r="B815" s="39"/>
      <c r="C815" s="39"/>
      <c r="D815" s="39"/>
      <c r="E815" s="39"/>
      <c r="F815" s="41"/>
      <c r="G815" s="41"/>
      <c r="H815" s="82"/>
      <c r="I815" s="82"/>
      <c r="J815" s="82"/>
      <c r="K815" s="82"/>
      <c r="L815" s="82"/>
      <c r="M815" s="82"/>
      <c r="N815" s="40"/>
      <c r="O815" s="39"/>
      <c r="P815" s="41"/>
      <c r="Q815" s="39"/>
      <c r="R815" s="40"/>
      <c r="S815" s="41"/>
      <c r="T815" s="39"/>
      <c r="U815" s="39"/>
      <c r="V815" s="39"/>
    </row>
    <row r="816" spans="1:22" ht="12.75" customHeight="1">
      <c r="A816" s="39"/>
      <c r="B816" s="39"/>
      <c r="C816" s="39"/>
      <c r="D816" s="39"/>
      <c r="E816" s="39"/>
      <c r="F816" s="41"/>
      <c r="G816" s="41"/>
      <c r="H816" s="82"/>
      <c r="I816" s="82"/>
      <c r="J816" s="82"/>
      <c r="K816" s="82"/>
      <c r="L816" s="82"/>
      <c r="M816" s="82"/>
      <c r="N816" s="40"/>
      <c r="O816" s="39"/>
      <c r="P816" s="41"/>
      <c r="Q816" s="39"/>
      <c r="R816" s="40"/>
      <c r="S816" s="41"/>
      <c r="T816" s="39"/>
      <c r="U816" s="39"/>
      <c r="V816" s="39"/>
    </row>
    <row r="817" spans="1:22" ht="12.75" customHeight="1">
      <c r="A817" s="39"/>
      <c r="B817" s="39"/>
      <c r="C817" s="39"/>
      <c r="D817" s="39"/>
      <c r="E817" s="39"/>
      <c r="F817" s="41"/>
      <c r="G817" s="41"/>
      <c r="H817" s="82"/>
      <c r="I817" s="82"/>
      <c r="J817" s="82"/>
      <c r="K817" s="82"/>
      <c r="L817" s="82"/>
      <c r="M817" s="82"/>
      <c r="N817" s="40"/>
      <c r="O817" s="39"/>
      <c r="P817" s="41"/>
      <c r="Q817" s="39"/>
      <c r="R817" s="40"/>
      <c r="S817" s="41"/>
      <c r="T817" s="39"/>
      <c r="U817" s="39"/>
      <c r="V817" s="39"/>
    </row>
    <row r="818" spans="1:22" ht="12.75" customHeight="1">
      <c r="A818" s="39"/>
      <c r="B818" s="39"/>
      <c r="C818" s="39"/>
      <c r="D818" s="39"/>
      <c r="E818" s="39"/>
      <c r="F818" s="41"/>
      <c r="G818" s="41"/>
      <c r="H818" s="82"/>
      <c r="I818" s="82"/>
      <c r="J818" s="82"/>
      <c r="K818" s="82"/>
      <c r="L818" s="82"/>
      <c r="M818" s="82"/>
      <c r="N818" s="40"/>
      <c r="O818" s="39"/>
      <c r="P818" s="41"/>
      <c r="Q818" s="39"/>
      <c r="R818" s="40"/>
      <c r="S818" s="41"/>
      <c r="T818" s="39"/>
      <c r="U818" s="39"/>
      <c r="V818" s="39"/>
    </row>
    <row r="819" spans="1:22" ht="12.75" customHeight="1">
      <c r="A819" s="39"/>
      <c r="B819" s="39"/>
      <c r="C819" s="39"/>
      <c r="D819" s="39"/>
      <c r="E819" s="39"/>
      <c r="F819" s="41"/>
      <c r="G819" s="41"/>
      <c r="H819" s="82"/>
      <c r="I819" s="82"/>
      <c r="J819" s="82"/>
      <c r="K819" s="82"/>
      <c r="L819" s="82"/>
      <c r="M819" s="82"/>
      <c r="N819" s="40"/>
      <c r="O819" s="39"/>
      <c r="P819" s="41"/>
      <c r="Q819" s="39"/>
      <c r="R819" s="40"/>
      <c r="S819" s="41"/>
      <c r="T819" s="39"/>
      <c r="U819" s="39"/>
      <c r="V819" s="39"/>
    </row>
    <row r="820" spans="1:22" ht="12.75" customHeight="1">
      <c r="A820" s="39"/>
      <c r="B820" s="39"/>
      <c r="C820" s="39"/>
      <c r="D820" s="39"/>
      <c r="E820" s="39"/>
      <c r="F820" s="41"/>
      <c r="G820" s="41"/>
      <c r="H820" s="82"/>
      <c r="I820" s="82"/>
      <c r="J820" s="82"/>
      <c r="K820" s="82"/>
      <c r="L820" s="82"/>
      <c r="M820" s="82"/>
      <c r="N820" s="40"/>
      <c r="O820" s="39"/>
      <c r="P820" s="41"/>
      <c r="Q820" s="39"/>
      <c r="R820" s="40"/>
      <c r="S820" s="41"/>
      <c r="T820" s="39"/>
      <c r="U820" s="39"/>
      <c r="V820" s="39"/>
    </row>
    <row r="821" spans="1:22" ht="12.75" customHeight="1">
      <c r="A821" s="39"/>
      <c r="B821" s="39"/>
      <c r="C821" s="39"/>
      <c r="D821" s="39"/>
      <c r="E821" s="39"/>
      <c r="F821" s="41"/>
      <c r="G821" s="41"/>
      <c r="H821" s="82"/>
      <c r="I821" s="82"/>
      <c r="J821" s="82"/>
      <c r="K821" s="82"/>
      <c r="L821" s="82"/>
      <c r="M821" s="82"/>
      <c r="N821" s="40"/>
      <c r="O821" s="39"/>
      <c r="P821" s="41"/>
      <c r="Q821" s="39"/>
      <c r="R821" s="40"/>
      <c r="S821" s="41"/>
      <c r="T821" s="39"/>
      <c r="U821" s="39"/>
      <c r="V821" s="39"/>
    </row>
    <row r="822" spans="1:22" ht="12.75" customHeight="1">
      <c r="A822" s="39"/>
      <c r="B822" s="39"/>
      <c r="C822" s="39"/>
      <c r="D822" s="39"/>
      <c r="E822" s="39"/>
      <c r="F822" s="41"/>
      <c r="G822" s="41"/>
      <c r="H822" s="82"/>
      <c r="I822" s="82"/>
      <c r="J822" s="82"/>
      <c r="K822" s="82"/>
      <c r="L822" s="82"/>
      <c r="M822" s="82"/>
      <c r="N822" s="40"/>
      <c r="O822" s="39"/>
      <c r="P822" s="41"/>
      <c r="Q822" s="39"/>
      <c r="R822" s="40"/>
      <c r="S822" s="41"/>
      <c r="T822" s="39"/>
      <c r="U822" s="39"/>
      <c r="V822" s="39"/>
    </row>
    <row r="823" spans="1:22" ht="12.75" customHeight="1">
      <c r="A823" s="39"/>
      <c r="B823" s="39"/>
      <c r="C823" s="39"/>
      <c r="D823" s="39"/>
      <c r="E823" s="39"/>
      <c r="F823" s="41"/>
      <c r="G823" s="41"/>
      <c r="H823" s="82"/>
      <c r="I823" s="82"/>
      <c r="J823" s="82"/>
      <c r="K823" s="82"/>
      <c r="L823" s="82"/>
      <c r="M823" s="82"/>
      <c r="N823" s="40"/>
      <c r="O823" s="39"/>
      <c r="P823" s="41"/>
      <c r="Q823" s="39"/>
      <c r="R823" s="40"/>
      <c r="S823" s="41"/>
      <c r="T823" s="39"/>
      <c r="U823" s="39"/>
      <c r="V823" s="39"/>
    </row>
    <row r="824" spans="1:22" ht="12.75" customHeight="1">
      <c r="A824" s="39"/>
      <c r="B824" s="39"/>
      <c r="C824" s="39"/>
      <c r="D824" s="39"/>
      <c r="E824" s="39"/>
      <c r="F824" s="41"/>
      <c r="G824" s="41"/>
      <c r="H824" s="82"/>
      <c r="I824" s="82"/>
      <c r="J824" s="82"/>
      <c r="K824" s="82"/>
      <c r="L824" s="82"/>
      <c r="M824" s="82"/>
      <c r="N824" s="40"/>
      <c r="O824" s="39"/>
      <c r="P824" s="41"/>
      <c r="Q824" s="39"/>
      <c r="R824" s="40"/>
      <c r="S824" s="41"/>
      <c r="T824" s="39"/>
      <c r="U824" s="39"/>
      <c r="V824" s="39"/>
    </row>
    <row r="825" spans="1:22" ht="12.75" customHeight="1">
      <c r="A825" s="39"/>
      <c r="B825" s="39"/>
      <c r="C825" s="39"/>
      <c r="D825" s="39"/>
      <c r="E825" s="39"/>
      <c r="F825" s="41"/>
      <c r="G825" s="41"/>
      <c r="H825" s="82"/>
      <c r="I825" s="82"/>
      <c r="J825" s="82"/>
      <c r="K825" s="82"/>
      <c r="L825" s="82"/>
      <c r="M825" s="82"/>
      <c r="N825" s="40"/>
      <c r="O825" s="39"/>
      <c r="P825" s="41"/>
      <c r="Q825" s="39"/>
      <c r="R825" s="40"/>
      <c r="S825" s="41"/>
      <c r="T825" s="39"/>
      <c r="U825" s="39"/>
      <c r="V825" s="39"/>
    </row>
    <row r="826" spans="1:22" ht="12.75" customHeight="1">
      <c r="A826" s="39"/>
      <c r="B826" s="39"/>
      <c r="C826" s="39"/>
      <c r="D826" s="39"/>
      <c r="E826" s="39"/>
      <c r="F826" s="41"/>
      <c r="G826" s="41"/>
      <c r="H826" s="82"/>
      <c r="I826" s="82"/>
      <c r="J826" s="82"/>
      <c r="K826" s="82"/>
      <c r="L826" s="82"/>
      <c r="M826" s="82"/>
      <c r="N826" s="40"/>
      <c r="O826" s="39"/>
      <c r="P826" s="41"/>
      <c r="Q826" s="39"/>
      <c r="R826" s="40"/>
      <c r="S826" s="41"/>
      <c r="T826" s="39"/>
      <c r="U826" s="39"/>
      <c r="V826" s="39"/>
    </row>
    <row r="827" spans="1:22" ht="12.75" customHeight="1">
      <c r="A827" s="39"/>
      <c r="B827" s="39"/>
      <c r="C827" s="39"/>
      <c r="D827" s="39"/>
      <c r="E827" s="39"/>
      <c r="F827" s="41"/>
      <c r="G827" s="41"/>
      <c r="H827" s="82"/>
      <c r="I827" s="82"/>
      <c r="J827" s="82"/>
      <c r="K827" s="82"/>
      <c r="L827" s="82"/>
      <c r="M827" s="82"/>
      <c r="N827" s="40"/>
      <c r="O827" s="39"/>
      <c r="P827" s="41"/>
      <c r="Q827" s="39"/>
      <c r="R827" s="40"/>
      <c r="S827" s="41"/>
      <c r="T827" s="39"/>
      <c r="U827" s="39"/>
      <c r="V827" s="39"/>
    </row>
    <row r="828" spans="1:22" ht="12.75" customHeight="1">
      <c r="A828" s="39"/>
      <c r="B828" s="39"/>
      <c r="C828" s="39"/>
      <c r="D828" s="39"/>
      <c r="E828" s="39"/>
      <c r="F828" s="41"/>
      <c r="G828" s="41"/>
      <c r="H828" s="82"/>
      <c r="I828" s="82"/>
      <c r="J828" s="82"/>
      <c r="K828" s="82"/>
      <c r="L828" s="82"/>
      <c r="M828" s="82"/>
      <c r="N828" s="40"/>
      <c r="O828" s="39"/>
      <c r="P828" s="41"/>
      <c r="Q828" s="39"/>
      <c r="R828" s="40"/>
      <c r="S828" s="41"/>
      <c r="T828" s="39"/>
      <c r="U828" s="39"/>
      <c r="V828" s="39"/>
    </row>
    <row r="829" spans="1:22" ht="12.75" customHeight="1">
      <c r="A829" s="39"/>
      <c r="B829" s="39"/>
      <c r="C829" s="39"/>
      <c r="D829" s="39"/>
      <c r="E829" s="39"/>
      <c r="F829" s="41"/>
      <c r="G829" s="41"/>
      <c r="H829" s="82"/>
      <c r="I829" s="82"/>
      <c r="J829" s="82"/>
      <c r="K829" s="82"/>
      <c r="L829" s="82"/>
      <c r="M829" s="82"/>
      <c r="N829" s="40"/>
      <c r="O829" s="39"/>
      <c r="P829" s="41"/>
      <c r="Q829" s="39"/>
      <c r="R829" s="40"/>
      <c r="S829" s="41"/>
      <c r="T829" s="39"/>
      <c r="U829" s="39"/>
      <c r="V829" s="39"/>
    </row>
    <row r="830" spans="1:22" ht="12.75" customHeight="1">
      <c r="A830" s="39"/>
      <c r="B830" s="39"/>
      <c r="C830" s="39"/>
      <c r="D830" s="39"/>
      <c r="E830" s="39"/>
      <c r="F830" s="41"/>
      <c r="G830" s="41"/>
      <c r="H830" s="82"/>
      <c r="I830" s="82"/>
      <c r="J830" s="82"/>
      <c r="K830" s="82"/>
      <c r="L830" s="82"/>
      <c r="M830" s="82"/>
      <c r="N830" s="40"/>
      <c r="O830" s="39"/>
      <c r="P830" s="41"/>
      <c r="Q830" s="39"/>
      <c r="R830" s="40"/>
      <c r="S830" s="41"/>
      <c r="T830" s="39"/>
      <c r="U830" s="39"/>
      <c r="V830" s="39"/>
    </row>
    <row r="831" spans="1:22" ht="12.75" customHeight="1">
      <c r="A831" s="39"/>
      <c r="B831" s="39"/>
      <c r="C831" s="39"/>
      <c r="D831" s="39"/>
      <c r="E831" s="39"/>
      <c r="F831" s="41"/>
      <c r="G831" s="41"/>
      <c r="H831" s="82"/>
      <c r="I831" s="82"/>
      <c r="J831" s="82"/>
      <c r="K831" s="82"/>
      <c r="L831" s="82"/>
      <c r="M831" s="82"/>
      <c r="N831" s="40"/>
      <c r="O831" s="39"/>
      <c r="P831" s="41"/>
      <c r="Q831" s="39"/>
      <c r="R831" s="40"/>
      <c r="S831" s="41"/>
      <c r="T831" s="39"/>
      <c r="U831" s="39"/>
      <c r="V831" s="39"/>
    </row>
    <row r="832" spans="1:22" ht="12.75" customHeight="1">
      <c r="A832" s="39"/>
      <c r="B832" s="39"/>
      <c r="C832" s="39"/>
      <c r="D832" s="39"/>
      <c r="E832" s="39"/>
      <c r="F832" s="41"/>
      <c r="G832" s="41"/>
      <c r="H832" s="82"/>
      <c r="I832" s="82"/>
      <c r="J832" s="82"/>
      <c r="K832" s="82"/>
      <c r="L832" s="82"/>
      <c r="M832" s="82"/>
      <c r="N832" s="40"/>
      <c r="O832" s="39"/>
      <c r="P832" s="41"/>
      <c r="Q832" s="39"/>
      <c r="R832" s="40"/>
      <c r="S832" s="41"/>
      <c r="T832" s="39"/>
      <c r="U832" s="39"/>
      <c r="V832" s="39"/>
    </row>
    <row r="833" spans="1:22" ht="12.75" customHeight="1">
      <c r="A833" s="39"/>
      <c r="B833" s="39"/>
      <c r="C833" s="39"/>
      <c r="D833" s="39"/>
      <c r="E833" s="39"/>
      <c r="F833" s="41"/>
      <c r="G833" s="41"/>
      <c r="H833" s="82"/>
      <c r="I833" s="82"/>
      <c r="J833" s="82"/>
      <c r="K833" s="82"/>
      <c r="L833" s="82"/>
      <c r="M833" s="82"/>
      <c r="N833" s="40"/>
      <c r="O833" s="39"/>
      <c r="P833" s="41"/>
      <c r="Q833" s="39"/>
      <c r="R833" s="40"/>
      <c r="S833" s="41"/>
      <c r="T833" s="39"/>
      <c r="U833" s="39"/>
      <c r="V833" s="39"/>
    </row>
    <row r="834" spans="1:22" ht="12.75" customHeight="1">
      <c r="A834" s="39"/>
      <c r="B834" s="39"/>
      <c r="C834" s="39"/>
      <c r="D834" s="39"/>
      <c r="E834" s="39"/>
      <c r="F834" s="41"/>
      <c r="G834" s="41"/>
      <c r="H834" s="82"/>
      <c r="I834" s="82"/>
      <c r="J834" s="82"/>
      <c r="K834" s="82"/>
      <c r="L834" s="82"/>
      <c r="M834" s="82"/>
      <c r="N834" s="40"/>
      <c r="O834" s="39"/>
      <c r="P834" s="41"/>
      <c r="Q834" s="39"/>
      <c r="R834" s="40"/>
      <c r="S834" s="41"/>
      <c r="T834" s="39"/>
      <c r="U834" s="39"/>
      <c r="V834" s="39"/>
    </row>
    <row r="835" spans="1:22" ht="12.75" customHeight="1">
      <c r="A835" s="39"/>
      <c r="B835" s="39"/>
      <c r="C835" s="39"/>
      <c r="D835" s="39"/>
      <c r="E835" s="39"/>
      <c r="F835" s="41"/>
      <c r="G835" s="41"/>
      <c r="H835" s="82"/>
      <c r="I835" s="82"/>
      <c r="J835" s="82"/>
      <c r="K835" s="82"/>
      <c r="L835" s="82"/>
      <c r="M835" s="82"/>
      <c r="N835" s="40"/>
      <c r="O835" s="39"/>
      <c r="P835" s="41"/>
      <c r="Q835" s="39"/>
      <c r="R835" s="40"/>
      <c r="S835" s="41"/>
      <c r="T835" s="39"/>
      <c r="U835" s="39"/>
      <c r="V835" s="39"/>
    </row>
    <row r="836" spans="1:22" ht="12.75" customHeight="1">
      <c r="A836" s="39"/>
      <c r="B836" s="39"/>
      <c r="C836" s="39"/>
      <c r="D836" s="39"/>
      <c r="E836" s="39"/>
      <c r="F836" s="41"/>
      <c r="G836" s="41"/>
      <c r="H836" s="82"/>
      <c r="I836" s="82"/>
      <c r="J836" s="82"/>
      <c r="K836" s="82"/>
      <c r="L836" s="82"/>
      <c r="M836" s="82"/>
      <c r="N836" s="40"/>
      <c r="O836" s="39"/>
      <c r="P836" s="41"/>
      <c r="Q836" s="39"/>
      <c r="R836" s="40"/>
      <c r="S836" s="41"/>
      <c r="T836" s="39"/>
      <c r="U836" s="39"/>
      <c r="V836" s="39"/>
    </row>
    <row r="837" spans="1:22" ht="12.75" customHeight="1">
      <c r="A837" s="39"/>
      <c r="B837" s="39"/>
      <c r="C837" s="39"/>
      <c r="D837" s="39"/>
      <c r="E837" s="39"/>
      <c r="F837" s="41"/>
      <c r="G837" s="41"/>
      <c r="H837" s="82"/>
      <c r="I837" s="82"/>
      <c r="J837" s="82"/>
      <c r="K837" s="82"/>
      <c r="L837" s="82"/>
      <c r="M837" s="82"/>
      <c r="N837" s="40"/>
      <c r="O837" s="39"/>
      <c r="P837" s="41"/>
      <c r="Q837" s="39"/>
      <c r="R837" s="40"/>
      <c r="S837" s="41"/>
      <c r="T837" s="39"/>
      <c r="U837" s="39"/>
      <c r="V837" s="39"/>
    </row>
    <row r="838" spans="1:22" ht="12.75" customHeight="1">
      <c r="A838" s="39"/>
      <c r="B838" s="39"/>
      <c r="C838" s="39"/>
      <c r="D838" s="39"/>
      <c r="E838" s="39"/>
      <c r="F838" s="41"/>
      <c r="G838" s="41"/>
      <c r="H838" s="82"/>
      <c r="I838" s="82"/>
      <c r="J838" s="82"/>
      <c r="K838" s="82"/>
      <c r="L838" s="82"/>
      <c r="M838" s="82"/>
      <c r="N838" s="40"/>
      <c r="O838" s="39"/>
      <c r="P838" s="41"/>
      <c r="Q838" s="39"/>
      <c r="R838" s="40"/>
      <c r="S838" s="41"/>
      <c r="T838" s="39"/>
      <c r="U838" s="39"/>
      <c r="V838" s="39"/>
    </row>
    <row r="839" spans="1:22" ht="12.75" customHeight="1">
      <c r="A839" s="39"/>
      <c r="B839" s="39"/>
      <c r="C839" s="39"/>
      <c r="D839" s="39"/>
      <c r="E839" s="39"/>
      <c r="F839" s="41"/>
      <c r="G839" s="41"/>
      <c r="H839" s="82"/>
      <c r="I839" s="82"/>
      <c r="J839" s="82"/>
      <c r="K839" s="82"/>
      <c r="L839" s="82"/>
      <c r="M839" s="82"/>
      <c r="N839" s="40"/>
      <c r="O839" s="39"/>
      <c r="P839" s="41"/>
      <c r="Q839" s="39"/>
      <c r="R839" s="40"/>
      <c r="S839" s="41"/>
      <c r="T839" s="39"/>
      <c r="U839" s="39"/>
      <c r="V839" s="39"/>
    </row>
    <row r="840" spans="1:22" ht="12.75" customHeight="1">
      <c r="A840" s="39"/>
      <c r="B840" s="39"/>
      <c r="C840" s="39"/>
      <c r="D840" s="39"/>
      <c r="E840" s="39"/>
      <c r="F840" s="41"/>
      <c r="G840" s="41"/>
      <c r="H840" s="82"/>
      <c r="I840" s="82"/>
      <c r="J840" s="82"/>
      <c r="K840" s="82"/>
      <c r="L840" s="82"/>
      <c r="M840" s="82"/>
      <c r="N840" s="40"/>
      <c r="O840" s="39"/>
      <c r="P840" s="41"/>
      <c r="Q840" s="39"/>
      <c r="R840" s="40"/>
      <c r="S840" s="41"/>
      <c r="T840" s="39"/>
      <c r="U840" s="39"/>
      <c r="V840" s="39"/>
    </row>
    <row r="841" spans="1:22" ht="12.75" customHeight="1">
      <c r="A841" s="39"/>
      <c r="B841" s="39"/>
      <c r="C841" s="39"/>
      <c r="D841" s="39"/>
      <c r="E841" s="39"/>
      <c r="F841" s="41"/>
      <c r="G841" s="41"/>
      <c r="H841" s="82"/>
      <c r="I841" s="82"/>
      <c r="J841" s="82"/>
      <c r="K841" s="82"/>
      <c r="L841" s="82"/>
      <c r="M841" s="82"/>
      <c r="N841" s="40"/>
      <c r="O841" s="39"/>
      <c r="P841" s="41"/>
      <c r="Q841" s="39"/>
      <c r="R841" s="40"/>
      <c r="S841" s="41"/>
      <c r="T841" s="39"/>
      <c r="U841" s="39"/>
      <c r="V841" s="39"/>
    </row>
    <row r="842" spans="1:22" ht="12.75" customHeight="1">
      <c r="A842" s="39"/>
      <c r="B842" s="39"/>
      <c r="C842" s="39"/>
      <c r="D842" s="39"/>
      <c r="E842" s="39"/>
      <c r="F842" s="41"/>
      <c r="G842" s="41"/>
      <c r="H842" s="82"/>
      <c r="I842" s="82"/>
      <c r="J842" s="82"/>
      <c r="K842" s="82"/>
      <c r="L842" s="82"/>
      <c r="M842" s="82"/>
      <c r="N842" s="40"/>
      <c r="O842" s="39"/>
      <c r="P842" s="41"/>
      <c r="Q842" s="39"/>
      <c r="R842" s="40"/>
      <c r="S842" s="41"/>
      <c r="T842" s="39"/>
      <c r="U842" s="39"/>
      <c r="V842" s="39"/>
    </row>
    <row r="843" spans="1:22" ht="12.75" customHeight="1">
      <c r="A843" s="39"/>
      <c r="B843" s="39"/>
      <c r="C843" s="39"/>
      <c r="D843" s="39"/>
      <c r="E843" s="39"/>
      <c r="F843" s="41"/>
      <c r="G843" s="41"/>
      <c r="H843" s="82"/>
      <c r="I843" s="82"/>
      <c r="J843" s="82"/>
      <c r="K843" s="82"/>
      <c r="L843" s="82"/>
      <c r="M843" s="82"/>
      <c r="N843" s="40"/>
      <c r="O843" s="39"/>
      <c r="P843" s="41"/>
      <c r="Q843" s="39"/>
      <c r="R843" s="40"/>
      <c r="S843" s="41"/>
      <c r="T843" s="39"/>
      <c r="U843" s="39"/>
      <c r="V843" s="39"/>
    </row>
    <row r="844" spans="1:22" ht="12.75" customHeight="1">
      <c r="A844" s="39"/>
      <c r="B844" s="39"/>
      <c r="C844" s="39"/>
      <c r="D844" s="39"/>
      <c r="E844" s="39"/>
      <c r="F844" s="41"/>
      <c r="G844" s="41"/>
      <c r="H844" s="82"/>
      <c r="I844" s="82"/>
      <c r="J844" s="82"/>
      <c r="K844" s="82"/>
      <c r="L844" s="82"/>
      <c r="M844" s="82"/>
      <c r="N844" s="40"/>
      <c r="O844" s="39"/>
      <c r="P844" s="41"/>
      <c r="Q844" s="39"/>
      <c r="R844" s="40"/>
      <c r="S844" s="41"/>
      <c r="T844" s="39"/>
      <c r="U844" s="39"/>
      <c r="V844" s="39"/>
    </row>
    <row r="845" spans="1:22" ht="12.75" customHeight="1">
      <c r="A845" s="39"/>
      <c r="B845" s="39"/>
      <c r="C845" s="39"/>
      <c r="D845" s="39"/>
      <c r="E845" s="39"/>
      <c r="F845" s="41"/>
      <c r="G845" s="41"/>
      <c r="H845" s="82"/>
      <c r="I845" s="82"/>
      <c r="J845" s="82"/>
      <c r="K845" s="82"/>
      <c r="L845" s="82"/>
      <c r="M845" s="82"/>
      <c r="N845" s="40"/>
      <c r="O845" s="39"/>
      <c r="P845" s="41"/>
      <c r="Q845" s="39"/>
      <c r="R845" s="40"/>
      <c r="S845" s="41"/>
      <c r="T845" s="39"/>
      <c r="U845" s="39"/>
      <c r="V845" s="39"/>
    </row>
    <row r="846" spans="1:22" ht="12.75" customHeight="1">
      <c r="A846" s="39"/>
      <c r="B846" s="39"/>
      <c r="C846" s="39"/>
      <c r="D846" s="39"/>
      <c r="E846" s="39"/>
      <c r="F846" s="41"/>
      <c r="G846" s="41"/>
      <c r="H846" s="82"/>
      <c r="I846" s="82"/>
      <c r="J846" s="82"/>
      <c r="K846" s="82"/>
      <c r="L846" s="82"/>
      <c r="M846" s="82"/>
      <c r="N846" s="40"/>
      <c r="O846" s="39"/>
      <c r="P846" s="41"/>
      <c r="Q846" s="39"/>
      <c r="R846" s="40"/>
      <c r="S846" s="41"/>
      <c r="T846" s="39"/>
      <c r="U846" s="39"/>
      <c r="V846" s="39"/>
    </row>
    <row r="847" spans="1:22" ht="12.75" customHeight="1">
      <c r="A847" s="39"/>
      <c r="B847" s="39"/>
      <c r="C847" s="39"/>
      <c r="D847" s="39"/>
      <c r="E847" s="39"/>
      <c r="F847" s="41"/>
      <c r="G847" s="41"/>
      <c r="H847" s="82"/>
      <c r="I847" s="82"/>
      <c r="J847" s="82"/>
      <c r="K847" s="82"/>
      <c r="L847" s="82"/>
      <c r="M847" s="82"/>
      <c r="N847" s="40"/>
      <c r="O847" s="39"/>
      <c r="P847" s="41"/>
      <c r="Q847" s="39"/>
      <c r="R847" s="40"/>
      <c r="S847" s="41"/>
      <c r="T847" s="39"/>
      <c r="U847" s="39"/>
      <c r="V847" s="39"/>
    </row>
    <row r="848" spans="1:22" ht="12.75" customHeight="1">
      <c r="A848" s="39"/>
      <c r="B848" s="39"/>
      <c r="C848" s="39"/>
      <c r="D848" s="39"/>
      <c r="E848" s="39"/>
      <c r="F848" s="41"/>
      <c r="G848" s="41"/>
      <c r="H848" s="82"/>
      <c r="I848" s="82"/>
      <c r="J848" s="82"/>
      <c r="K848" s="82"/>
      <c r="L848" s="82"/>
      <c r="M848" s="82"/>
      <c r="N848" s="40"/>
      <c r="O848" s="39"/>
      <c r="P848" s="41"/>
      <c r="Q848" s="39"/>
      <c r="R848" s="40"/>
      <c r="S848" s="41"/>
      <c r="T848" s="39"/>
      <c r="U848" s="39"/>
      <c r="V848" s="39"/>
    </row>
    <row r="849" spans="1:22" ht="12.75" customHeight="1">
      <c r="A849" s="39"/>
      <c r="B849" s="39"/>
      <c r="C849" s="39"/>
      <c r="D849" s="39"/>
      <c r="E849" s="39"/>
      <c r="F849" s="41"/>
      <c r="G849" s="41"/>
      <c r="H849" s="82"/>
      <c r="I849" s="82"/>
      <c r="J849" s="82"/>
      <c r="K849" s="82"/>
      <c r="L849" s="82"/>
      <c r="M849" s="82"/>
      <c r="N849" s="40"/>
      <c r="O849" s="39"/>
      <c r="P849" s="41"/>
      <c r="Q849" s="39"/>
      <c r="R849" s="40"/>
      <c r="S849" s="41"/>
      <c r="T849" s="39"/>
      <c r="U849" s="39"/>
      <c r="V849" s="39"/>
    </row>
    <row r="850" spans="1:22" ht="12.75" customHeight="1">
      <c r="A850" s="39"/>
      <c r="B850" s="39"/>
      <c r="C850" s="39"/>
      <c r="D850" s="39"/>
      <c r="E850" s="39"/>
      <c r="F850" s="41"/>
      <c r="G850" s="41"/>
      <c r="H850" s="82"/>
      <c r="I850" s="82"/>
      <c r="J850" s="82"/>
      <c r="K850" s="82"/>
      <c r="L850" s="82"/>
      <c r="M850" s="82"/>
      <c r="N850" s="40"/>
      <c r="O850" s="39"/>
      <c r="P850" s="41"/>
      <c r="Q850" s="39"/>
      <c r="R850" s="40"/>
      <c r="S850" s="41"/>
      <c r="T850" s="39"/>
      <c r="U850" s="39"/>
      <c r="V850" s="39"/>
    </row>
    <row r="851" spans="1:22" ht="12.75" customHeight="1">
      <c r="A851" s="39"/>
      <c r="B851" s="39"/>
      <c r="C851" s="39"/>
      <c r="D851" s="39"/>
      <c r="E851" s="39"/>
      <c r="F851" s="41"/>
      <c r="G851" s="41"/>
      <c r="H851" s="82"/>
      <c r="I851" s="82"/>
      <c r="J851" s="82"/>
      <c r="K851" s="82"/>
      <c r="L851" s="82"/>
      <c r="M851" s="82"/>
      <c r="N851" s="40"/>
      <c r="O851" s="39"/>
      <c r="P851" s="41"/>
      <c r="Q851" s="39"/>
      <c r="R851" s="40"/>
      <c r="S851" s="41"/>
      <c r="T851" s="39"/>
      <c r="U851" s="39"/>
      <c r="V851" s="39"/>
    </row>
    <row r="852" spans="1:22" ht="12.75" customHeight="1">
      <c r="A852" s="39"/>
      <c r="B852" s="39"/>
      <c r="C852" s="39"/>
      <c r="D852" s="39"/>
      <c r="E852" s="39"/>
      <c r="F852" s="41"/>
      <c r="G852" s="41"/>
      <c r="H852" s="82"/>
      <c r="I852" s="82"/>
      <c r="J852" s="82"/>
      <c r="K852" s="82"/>
      <c r="L852" s="82"/>
      <c r="M852" s="82"/>
      <c r="N852" s="40"/>
      <c r="O852" s="39"/>
      <c r="P852" s="41"/>
      <c r="Q852" s="39"/>
      <c r="R852" s="40"/>
      <c r="S852" s="41"/>
      <c r="T852" s="39"/>
      <c r="U852" s="39"/>
      <c r="V852" s="39"/>
    </row>
    <row r="853" spans="1:22" ht="12.75" customHeight="1">
      <c r="A853" s="39"/>
      <c r="B853" s="39"/>
      <c r="C853" s="39"/>
      <c r="D853" s="39"/>
      <c r="E853" s="39"/>
      <c r="F853" s="41"/>
      <c r="G853" s="41"/>
      <c r="H853" s="82"/>
      <c r="I853" s="82"/>
      <c r="J853" s="82"/>
      <c r="K853" s="82"/>
      <c r="L853" s="82"/>
      <c r="M853" s="82"/>
      <c r="N853" s="40"/>
      <c r="O853" s="39"/>
      <c r="P853" s="41"/>
      <c r="Q853" s="39"/>
      <c r="R853" s="40"/>
      <c r="S853" s="41"/>
      <c r="T853" s="39"/>
      <c r="U853" s="39"/>
      <c r="V853" s="39"/>
    </row>
    <row r="854" spans="1:22" ht="12.75" customHeight="1">
      <c r="A854" s="39"/>
      <c r="B854" s="39"/>
      <c r="C854" s="39"/>
      <c r="D854" s="39"/>
      <c r="E854" s="39"/>
      <c r="F854" s="41"/>
      <c r="G854" s="41"/>
      <c r="H854" s="82"/>
      <c r="I854" s="82"/>
      <c r="J854" s="82"/>
      <c r="K854" s="82"/>
      <c r="L854" s="82"/>
      <c r="M854" s="82"/>
      <c r="N854" s="40"/>
      <c r="O854" s="39"/>
      <c r="P854" s="41"/>
      <c r="Q854" s="39"/>
      <c r="R854" s="40"/>
      <c r="S854" s="41"/>
      <c r="T854" s="39"/>
      <c r="U854" s="39"/>
      <c r="V854" s="39"/>
    </row>
    <row r="855" spans="1:22" ht="12.75" customHeight="1">
      <c r="A855" s="39"/>
      <c r="B855" s="39"/>
      <c r="C855" s="39"/>
      <c r="D855" s="39"/>
      <c r="E855" s="39"/>
      <c r="F855" s="41"/>
      <c r="G855" s="41"/>
      <c r="H855" s="82"/>
      <c r="I855" s="82"/>
      <c r="J855" s="82"/>
      <c r="K855" s="82"/>
      <c r="L855" s="82"/>
      <c r="M855" s="82"/>
      <c r="N855" s="40"/>
      <c r="O855" s="39"/>
      <c r="P855" s="41"/>
      <c r="Q855" s="39"/>
      <c r="R855" s="40"/>
      <c r="S855" s="41"/>
      <c r="T855" s="39"/>
      <c r="U855" s="39"/>
      <c r="V855" s="39"/>
    </row>
    <row r="856" spans="1:22" ht="12.75" customHeight="1">
      <c r="A856" s="39"/>
      <c r="B856" s="39"/>
      <c r="C856" s="39"/>
      <c r="D856" s="39"/>
      <c r="E856" s="39"/>
      <c r="F856" s="41"/>
      <c r="G856" s="41"/>
      <c r="H856" s="82"/>
      <c r="I856" s="82"/>
      <c r="J856" s="82"/>
      <c r="K856" s="82"/>
      <c r="L856" s="82"/>
      <c r="M856" s="82"/>
      <c r="N856" s="40"/>
      <c r="O856" s="39"/>
      <c r="P856" s="41"/>
      <c r="Q856" s="39"/>
      <c r="R856" s="40"/>
      <c r="S856" s="41"/>
      <c r="T856" s="39"/>
      <c r="U856" s="39"/>
      <c r="V856" s="39"/>
    </row>
    <row r="857" spans="1:22" ht="12.75" customHeight="1">
      <c r="A857" s="39"/>
      <c r="B857" s="39"/>
      <c r="C857" s="39"/>
      <c r="D857" s="39"/>
      <c r="E857" s="39"/>
      <c r="F857" s="41"/>
      <c r="G857" s="41"/>
      <c r="H857" s="82"/>
      <c r="I857" s="82"/>
      <c r="J857" s="82"/>
      <c r="K857" s="82"/>
      <c r="L857" s="82"/>
      <c r="M857" s="82"/>
      <c r="N857" s="40"/>
      <c r="O857" s="39"/>
      <c r="P857" s="41"/>
      <c r="Q857" s="39"/>
      <c r="R857" s="40"/>
      <c r="S857" s="41"/>
      <c r="T857" s="39"/>
      <c r="U857" s="39"/>
      <c r="V857" s="39"/>
    </row>
    <row r="858" spans="1:22" ht="12.75" customHeight="1">
      <c r="A858" s="39"/>
      <c r="B858" s="39"/>
      <c r="C858" s="39"/>
      <c r="D858" s="39"/>
      <c r="E858" s="39"/>
      <c r="F858" s="41"/>
      <c r="G858" s="41"/>
      <c r="H858" s="82"/>
      <c r="I858" s="82"/>
      <c r="J858" s="82"/>
      <c r="K858" s="82"/>
      <c r="L858" s="82"/>
      <c r="M858" s="82"/>
      <c r="N858" s="40"/>
      <c r="O858" s="39"/>
      <c r="P858" s="41"/>
      <c r="Q858" s="39"/>
      <c r="R858" s="40"/>
      <c r="S858" s="41"/>
      <c r="T858" s="39"/>
      <c r="U858" s="39"/>
      <c r="V858" s="39"/>
    </row>
    <row r="859" spans="1:22" ht="12.75" customHeight="1">
      <c r="A859" s="39"/>
      <c r="B859" s="39"/>
      <c r="C859" s="39"/>
      <c r="D859" s="39"/>
      <c r="E859" s="39"/>
      <c r="F859" s="41"/>
      <c r="G859" s="41"/>
      <c r="H859" s="82"/>
      <c r="I859" s="82"/>
      <c r="J859" s="82"/>
      <c r="K859" s="82"/>
      <c r="L859" s="82"/>
      <c r="M859" s="82"/>
      <c r="N859" s="40"/>
      <c r="O859" s="39"/>
      <c r="P859" s="41"/>
      <c r="Q859" s="39"/>
      <c r="R859" s="40"/>
      <c r="S859" s="41"/>
      <c r="T859" s="39"/>
      <c r="U859" s="39"/>
      <c r="V859" s="39"/>
    </row>
    <row r="860" spans="1:22" ht="12.75" customHeight="1">
      <c r="A860" s="39"/>
      <c r="B860" s="39"/>
      <c r="C860" s="39"/>
      <c r="D860" s="39"/>
      <c r="E860" s="39"/>
      <c r="F860" s="41"/>
      <c r="G860" s="41"/>
      <c r="H860" s="82"/>
      <c r="I860" s="82"/>
      <c r="J860" s="82"/>
      <c r="K860" s="82"/>
      <c r="L860" s="82"/>
      <c r="M860" s="82"/>
      <c r="N860" s="40"/>
      <c r="O860" s="39"/>
      <c r="P860" s="41"/>
      <c r="Q860" s="39"/>
      <c r="R860" s="40"/>
      <c r="S860" s="41"/>
      <c r="T860" s="39"/>
      <c r="U860" s="39"/>
      <c r="V860" s="39"/>
    </row>
    <row r="861" spans="1:22" ht="12.75" customHeight="1">
      <c r="A861" s="39"/>
      <c r="B861" s="39"/>
      <c r="C861" s="39"/>
      <c r="D861" s="39"/>
      <c r="E861" s="39"/>
      <c r="F861" s="41"/>
      <c r="G861" s="41"/>
      <c r="H861" s="82"/>
      <c r="I861" s="82"/>
      <c r="J861" s="82"/>
      <c r="K861" s="82"/>
      <c r="L861" s="82"/>
      <c r="M861" s="82"/>
      <c r="N861" s="40"/>
      <c r="O861" s="39"/>
      <c r="P861" s="41"/>
      <c r="Q861" s="39"/>
      <c r="R861" s="40"/>
      <c r="S861" s="41"/>
      <c r="T861" s="39"/>
      <c r="U861" s="39"/>
      <c r="V861" s="39"/>
    </row>
    <row r="862" spans="1:22" ht="12.75" customHeight="1">
      <c r="A862" s="39"/>
      <c r="B862" s="39"/>
      <c r="C862" s="39"/>
      <c r="D862" s="39"/>
      <c r="E862" s="39"/>
      <c r="F862" s="41"/>
      <c r="G862" s="41"/>
      <c r="H862" s="82"/>
      <c r="I862" s="82"/>
      <c r="J862" s="82"/>
      <c r="K862" s="82"/>
      <c r="L862" s="82"/>
      <c r="M862" s="82"/>
      <c r="N862" s="40"/>
      <c r="O862" s="39"/>
      <c r="P862" s="41"/>
      <c r="Q862" s="39"/>
      <c r="R862" s="40"/>
      <c r="S862" s="41"/>
      <c r="T862" s="39"/>
      <c r="U862" s="39"/>
      <c r="V862" s="39"/>
    </row>
    <row r="863" spans="1:22" ht="12.75" customHeight="1">
      <c r="A863" s="39"/>
      <c r="B863" s="39"/>
      <c r="C863" s="39"/>
      <c r="D863" s="39"/>
      <c r="E863" s="39"/>
      <c r="F863" s="41"/>
      <c r="G863" s="41"/>
      <c r="H863" s="82"/>
      <c r="I863" s="82"/>
      <c r="J863" s="82"/>
      <c r="K863" s="82"/>
      <c r="L863" s="82"/>
      <c r="M863" s="82"/>
      <c r="N863" s="40"/>
      <c r="O863" s="39"/>
      <c r="P863" s="41"/>
      <c r="Q863" s="39"/>
      <c r="R863" s="40"/>
      <c r="S863" s="41"/>
      <c r="T863" s="39"/>
      <c r="U863" s="39"/>
      <c r="V863" s="39"/>
    </row>
    <row r="864" spans="1:22" ht="12.75" customHeight="1">
      <c r="A864" s="39"/>
      <c r="B864" s="39"/>
      <c r="C864" s="39"/>
      <c r="D864" s="39"/>
      <c r="E864" s="39"/>
      <c r="F864" s="41"/>
      <c r="G864" s="41"/>
      <c r="H864" s="82"/>
      <c r="I864" s="82"/>
      <c r="J864" s="82"/>
      <c r="K864" s="82"/>
      <c r="L864" s="82"/>
      <c r="M864" s="82"/>
      <c r="N864" s="40"/>
      <c r="O864" s="39"/>
      <c r="P864" s="41"/>
      <c r="Q864" s="39"/>
      <c r="R864" s="40"/>
      <c r="S864" s="41"/>
      <c r="T864" s="39"/>
      <c r="U864" s="39"/>
      <c r="V864" s="39"/>
    </row>
    <row r="865" spans="1:22" ht="12.75" customHeight="1">
      <c r="A865" s="39"/>
      <c r="B865" s="39"/>
      <c r="C865" s="39"/>
      <c r="D865" s="39"/>
      <c r="E865" s="39"/>
      <c r="F865" s="41"/>
      <c r="G865" s="41"/>
      <c r="H865" s="82"/>
      <c r="I865" s="82"/>
      <c r="J865" s="82"/>
      <c r="K865" s="82"/>
      <c r="L865" s="82"/>
      <c r="M865" s="82"/>
      <c r="N865" s="40"/>
      <c r="O865" s="39"/>
      <c r="P865" s="41"/>
      <c r="Q865" s="39"/>
      <c r="R865" s="40"/>
      <c r="S865" s="41"/>
      <c r="T865" s="39"/>
      <c r="U865" s="39"/>
      <c r="V865" s="39"/>
    </row>
    <row r="866" spans="1:22" ht="12.75" customHeight="1">
      <c r="A866" s="39"/>
      <c r="B866" s="39"/>
      <c r="C866" s="39"/>
      <c r="D866" s="39"/>
      <c r="E866" s="39"/>
      <c r="F866" s="41"/>
      <c r="G866" s="41"/>
      <c r="H866" s="82"/>
      <c r="I866" s="82"/>
      <c r="J866" s="82"/>
      <c r="K866" s="82"/>
      <c r="L866" s="82"/>
      <c r="M866" s="82"/>
      <c r="N866" s="40"/>
      <c r="O866" s="39"/>
      <c r="P866" s="41"/>
      <c r="Q866" s="39"/>
      <c r="R866" s="40"/>
      <c r="S866" s="41"/>
      <c r="T866" s="39"/>
      <c r="U866" s="39"/>
      <c r="V866" s="39"/>
    </row>
    <row r="867" spans="1:22" ht="12.75" customHeight="1">
      <c r="A867" s="39"/>
      <c r="B867" s="39"/>
      <c r="C867" s="39"/>
      <c r="D867" s="39"/>
      <c r="E867" s="39"/>
      <c r="F867" s="41"/>
      <c r="G867" s="41"/>
      <c r="H867" s="82"/>
      <c r="I867" s="82"/>
      <c r="J867" s="82"/>
      <c r="K867" s="82"/>
      <c r="L867" s="82"/>
      <c r="M867" s="82"/>
      <c r="N867" s="40"/>
      <c r="O867" s="39"/>
      <c r="P867" s="41"/>
      <c r="Q867" s="39"/>
      <c r="R867" s="40"/>
      <c r="S867" s="41"/>
      <c r="T867" s="39"/>
      <c r="U867" s="39"/>
      <c r="V867" s="39"/>
    </row>
    <row r="868" spans="1:22" ht="12.75" customHeight="1">
      <c r="A868" s="39"/>
      <c r="B868" s="39"/>
      <c r="C868" s="39"/>
      <c r="D868" s="39"/>
      <c r="E868" s="39"/>
      <c r="F868" s="41"/>
      <c r="G868" s="41"/>
      <c r="H868" s="82"/>
      <c r="I868" s="82"/>
      <c r="J868" s="82"/>
      <c r="K868" s="82"/>
      <c r="L868" s="82"/>
      <c r="M868" s="82"/>
      <c r="N868" s="40"/>
      <c r="O868" s="39"/>
      <c r="P868" s="41"/>
      <c r="Q868" s="39"/>
      <c r="R868" s="40"/>
      <c r="S868" s="41"/>
      <c r="T868" s="39"/>
      <c r="U868" s="39"/>
      <c r="V868" s="39"/>
    </row>
    <row r="869" spans="1:22" ht="12.75" customHeight="1">
      <c r="A869" s="39"/>
      <c r="B869" s="39"/>
      <c r="C869" s="39"/>
      <c r="D869" s="39"/>
      <c r="E869" s="39"/>
      <c r="F869" s="41"/>
      <c r="G869" s="41"/>
      <c r="H869" s="82"/>
      <c r="I869" s="82"/>
      <c r="J869" s="82"/>
      <c r="K869" s="82"/>
      <c r="L869" s="82"/>
      <c r="M869" s="82"/>
      <c r="N869" s="40"/>
      <c r="O869" s="39"/>
      <c r="P869" s="41"/>
      <c r="Q869" s="39"/>
      <c r="R869" s="40"/>
      <c r="S869" s="41"/>
      <c r="T869" s="39"/>
      <c r="U869" s="39"/>
      <c r="V869" s="39"/>
    </row>
    <row r="870" spans="1:22" ht="12.75" customHeight="1">
      <c r="A870" s="39"/>
      <c r="B870" s="39"/>
      <c r="C870" s="39"/>
      <c r="D870" s="39"/>
      <c r="E870" s="39"/>
      <c r="F870" s="41"/>
      <c r="G870" s="41"/>
      <c r="H870" s="82"/>
      <c r="I870" s="82"/>
      <c r="J870" s="82"/>
      <c r="K870" s="82"/>
      <c r="L870" s="82"/>
      <c r="M870" s="82"/>
      <c r="N870" s="40"/>
      <c r="O870" s="39"/>
      <c r="P870" s="41"/>
      <c r="Q870" s="39"/>
      <c r="R870" s="40"/>
      <c r="S870" s="41"/>
      <c r="T870" s="39"/>
      <c r="U870" s="39"/>
      <c r="V870" s="39"/>
    </row>
    <row r="871" spans="1:22" ht="12.75" customHeight="1">
      <c r="A871" s="39"/>
      <c r="B871" s="39"/>
      <c r="C871" s="39"/>
      <c r="D871" s="39"/>
      <c r="E871" s="39"/>
      <c r="F871" s="41"/>
      <c r="G871" s="41"/>
      <c r="H871" s="82"/>
      <c r="I871" s="82"/>
      <c r="J871" s="82"/>
      <c r="K871" s="82"/>
      <c r="L871" s="82"/>
      <c r="M871" s="82"/>
      <c r="N871" s="40"/>
      <c r="O871" s="39"/>
      <c r="P871" s="41"/>
      <c r="Q871" s="39"/>
      <c r="R871" s="40"/>
      <c r="S871" s="41"/>
      <c r="T871" s="39"/>
      <c r="U871" s="39"/>
      <c r="V871" s="39"/>
    </row>
    <row r="872" spans="1:22" ht="12.75" customHeight="1">
      <c r="A872" s="39"/>
      <c r="B872" s="39"/>
      <c r="C872" s="39"/>
      <c r="D872" s="39"/>
      <c r="E872" s="39"/>
      <c r="F872" s="41"/>
      <c r="G872" s="41"/>
      <c r="H872" s="82"/>
      <c r="I872" s="82"/>
      <c r="J872" s="82"/>
      <c r="K872" s="82"/>
      <c r="L872" s="82"/>
      <c r="M872" s="82"/>
      <c r="N872" s="40"/>
      <c r="O872" s="39"/>
      <c r="P872" s="41"/>
      <c r="Q872" s="39"/>
      <c r="R872" s="40"/>
      <c r="S872" s="41"/>
      <c r="T872" s="39"/>
      <c r="U872" s="39"/>
      <c r="V872" s="39"/>
    </row>
    <row r="873" spans="1:22" ht="12.75" customHeight="1">
      <c r="A873" s="39"/>
      <c r="B873" s="39"/>
      <c r="C873" s="39"/>
      <c r="D873" s="39"/>
      <c r="E873" s="39"/>
      <c r="F873" s="41"/>
      <c r="G873" s="41"/>
      <c r="H873" s="82"/>
      <c r="I873" s="82"/>
      <c r="J873" s="82"/>
      <c r="K873" s="82"/>
      <c r="L873" s="82"/>
      <c r="M873" s="82"/>
      <c r="N873" s="40"/>
      <c r="O873" s="39"/>
      <c r="P873" s="41"/>
      <c r="Q873" s="39"/>
      <c r="R873" s="40"/>
      <c r="S873" s="41"/>
      <c r="T873" s="39"/>
      <c r="U873" s="39"/>
      <c r="V873" s="39"/>
    </row>
    <row r="874" spans="1:22" ht="12.75" customHeight="1">
      <c r="A874" s="39"/>
      <c r="B874" s="39"/>
      <c r="C874" s="39"/>
      <c r="D874" s="39"/>
      <c r="E874" s="39"/>
      <c r="F874" s="41"/>
      <c r="G874" s="41"/>
      <c r="H874" s="82"/>
      <c r="I874" s="82"/>
      <c r="J874" s="82"/>
      <c r="K874" s="82"/>
      <c r="L874" s="82"/>
      <c r="M874" s="82"/>
      <c r="N874" s="40"/>
      <c r="O874" s="39"/>
      <c r="P874" s="41"/>
      <c r="Q874" s="39"/>
      <c r="R874" s="40"/>
      <c r="S874" s="41"/>
      <c r="T874" s="39"/>
      <c r="U874" s="39"/>
      <c r="V874" s="39"/>
    </row>
    <row r="875" spans="1:22" ht="12.75" customHeight="1">
      <c r="A875" s="39"/>
      <c r="B875" s="39"/>
      <c r="C875" s="39"/>
      <c r="D875" s="39"/>
      <c r="E875" s="39"/>
      <c r="F875" s="41"/>
      <c r="G875" s="41"/>
      <c r="H875" s="82"/>
      <c r="I875" s="82"/>
      <c r="J875" s="82"/>
      <c r="K875" s="82"/>
      <c r="L875" s="82"/>
      <c r="M875" s="82"/>
      <c r="N875" s="40"/>
      <c r="O875" s="39"/>
      <c r="P875" s="41"/>
      <c r="Q875" s="39"/>
      <c r="R875" s="40"/>
      <c r="S875" s="41"/>
      <c r="T875" s="39"/>
      <c r="U875" s="39"/>
      <c r="V875" s="39"/>
    </row>
    <row r="876" spans="1:22" ht="12.75" customHeight="1">
      <c r="A876" s="39"/>
      <c r="B876" s="39"/>
      <c r="C876" s="39"/>
      <c r="D876" s="39"/>
      <c r="E876" s="39"/>
      <c r="F876" s="41"/>
      <c r="G876" s="41"/>
      <c r="H876" s="82"/>
      <c r="I876" s="82"/>
      <c r="J876" s="82"/>
      <c r="K876" s="82"/>
      <c r="L876" s="82"/>
      <c r="M876" s="82"/>
      <c r="N876" s="40"/>
      <c r="O876" s="39"/>
      <c r="P876" s="41"/>
      <c r="Q876" s="39"/>
      <c r="R876" s="40"/>
      <c r="S876" s="41"/>
      <c r="T876" s="39"/>
      <c r="U876" s="39"/>
      <c r="V876" s="39"/>
    </row>
    <row r="877" spans="1:22" ht="12.75" customHeight="1">
      <c r="A877" s="39"/>
      <c r="B877" s="39"/>
      <c r="C877" s="39"/>
      <c r="D877" s="39"/>
      <c r="E877" s="39"/>
      <c r="F877" s="41"/>
      <c r="G877" s="41"/>
      <c r="H877" s="82"/>
      <c r="I877" s="82"/>
      <c r="J877" s="82"/>
      <c r="K877" s="82"/>
      <c r="L877" s="82"/>
      <c r="M877" s="82"/>
      <c r="N877" s="40"/>
      <c r="O877" s="39"/>
      <c r="P877" s="41"/>
      <c r="Q877" s="39"/>
      <c r="R877" s="40"/>
      <c r="S877" s="41"/>
      <c r="T877" s="39"/>
      <c r="U877" s="39"/>
      <c r="V877" s="39"/>
    </row>
    <row r="878" spans="1:22" ht="12.75" customHeight="1">
      <c r="A878" s="39"/>
      <c r="B878" s="39"/>
      <c r="C878" s="39"/>
      <c r="D878" s="39"/>
      <c r="E878" s="39"/>
      <c r="F878" s="41"/>
      <c r="G878" s="41"/>
      <c r="H878" s="82"/>
      <c r="I878" s="82"/>
      <c r="J878" s="82"/>
      <c r="K878" s="82"/>
      <c r="L878" s="82"/>
      <c r="M878" s="82"/>
      <c r="N878" s="40"/>
      <c r="O878" s="39"/>
      <c r="P878" s="41"/>
      <c r="Q878" s="39"/>
      <c r="R878" s="40"/>
      <c r="S878" s="41"/>
      <c r="T878" s="39"/>
      <c r="U878" s="39"/>
      <c r="V878" s="39"/>
    </row>
    <row r="879" spans="1:22" ht="12.75" customHeight="1">
      <c r="A879" s="39"/>
      <c r="B879" s="39"/>
      <c r="C879" s="39"/>
      <c r="D879" s="39"/>
      <c r="E879" s="39"/>
      <c r="F879" s="41"/>
      <c r="G879" s="41"/>
      <c r="H879" s="82"/>
      <c r="I879" s="82"/>
      <c r="J879" s="82"/>
      <c r="K879" s="82"/>
      <c r="L879" s="82"/>
      <c r="M879" s="82"/>
      <c r="N879" s="40"/>
      <c r="O879" s="39"/>
      <c r="P879" s="41"/>
      <c r="Q879" s="39"/>
      <c r="R879" s="40"/>
      <c r="S879" s="41"/>
      <c r="T879" s="39"/>
      <c r="U879" s="39"/>
      <c r="V879" s="39"/>
    </row>
    <row r="880" spans="1:22" ht="12.75" customHeight="1">
      <c r="A880" s="39"/>
      <c r="B880" s="39"/>
      <c r="C880" s="39"/>
      <c r="D880" s="39"/>
      <c r="E880" s="39"/>
      <c r="F880" s="41"/>
      <c r="G880" s="41"/>
      <c r="H880" s="82"/>
      <c r="I880" s="82"/>
      <c r="J880" s="82"/>
      <c r="K880" s="82"/>
      <c r="L880" s="82"/>
      <c r="M880" s="82"/>
      <c r="N880" s="40"/>
      <c r="O880" s="39"/>
      <c r="P880" s="41"/>
      <c r="Q880" s="39"/>
      <c r="R880" s="40"/>
      <c r="S880" s="41"/>
      <c r="T880" s="39"/>
      <c r="U880" s="39"/>
      <c r="V880" s="39"/>
    </row>
    <row r="881" spans="1:22" ht="12.75" customHeight="1">
      <c r="A881" s="39"/>
      <c r="B881" s="39"/>
      <c r="C881" s="39"/>
      <c r="D881" s="39"/>
      <c r="E881" s="39"/>
      <c r="F881" s="41"/>
      <c r="G881" s="41"/>
      <c r="H881" s="82"/>
      <c r="I881" s="82"/>
      <c r="J881" s="82"/>
      <c r="K881" s="82"/>
      <c r="L881" s="82"/>
      <c r="M881" s="82"/>
      <c r="N881" s="40"/>
      <c r="O881" s="39"/>
      <c r="P881" s="41"/>
      <c r="Q881" s="39"/>
      <c r="R881" s="40"/>
      <c r="S881" s="41"/>
      <c r="T881" s="39"/>
      <c r="U881" s="39"/>
      <c r="V881" s="39"/>
    </row>
    <row r="882" spans="1:22" ht="12.75" customHeight="1">
      <c r="A882" s="39"/>
      <c r="B882" s="39"/>
      <c r="C882" s="39"/>
      <c r="D882" s="39"/>
      <c r="E882" s="39"/>
      <c r="F882" s="41"/>
      <c r="G882" s="41"/>
      <c r="H882" s="82"/>
      <c r="I882" s="82"/>
      <c r="J882" s="82"/>
      <c r="K882" s="82"/>
      <c r="L882" s="82"/>
      <c r="M882" s="82"/>
      <c r="N882" s="40"/>
      <c r="O882" s="39"/>
      <c r="P882" s="41"/>
      <c r="Q882" s="39"/>
      <c r="R882" s="40"/>
      <c r="S882" s="41"/>
      <c r="T882" s="39"/>
      <c r="U882" s="39"/>
      <c r="V882" s="39"/>
    </row>
    <row r="883" spans="1:22" ht="12.75" customHeight="1">
      <c r="A883" s="39"/>
      <c r="B883" s="39"/>
      <c r="C883" s="39"/>
      <c r="D883" s="39"/>
      <c r="E883" s="39"/>
      <c r="F883" s="41"/>
      <c r="G883" s="41"/>
      <c r="H883" s="82"/>
      <c r="I883" s="82"/>
      <c r="J883" s="82"/>
      <c r="K883" s="82"/>
      <c r="L883" s="82"/>
      <c r="M883" s="82"/>
      <c r="N883" s="40"/>
      <c r="O883" s="39"/>
      <c r="P883" s="41"/>
      <c r="Q883" s="39"/>
      <c r="R883" s="40"/>
      <c r="S883" s="41"/>
      <c r="T883" s="39"/>
      <c r="U883" s="39"/>
      <c r="V883" s="39"/>
    </row>
    <row r="884" spans="1:22" ht="12.75" customHeight="1">
      <c r="A884" s="39"/>
      <c r="B884" s="39"/>
      <c r="C884" s="39"/>
      <c r="D884" s="39"/>
      <c r="E884" s="39"/>
      <c r="F884" s="41"/>
      <c r="G884" s="41"/>
      <c r="H884" s="82"/>
      <c r="I884" s="82"/>
      <c r="J884" s="82"/>
      <c r="K884" s="82"/>
      <c r="L884" s="82"/>
      <c r="M884" s="82"/>
      <c r="N884" s="40"/>
      <c r="O884" s="39"/>
      <c r="P884" s="41"/>
      <c r="Q884" s="39"/>
      <c r="R884" s="40"/>
      <c r="S884" s="41"/>
      <c r="T884" s="39"/>
      <c r="U884" s="39"/>
      <c r="V884" s="39"/>
    </row>
    <row r="885" spans="1:22" ht="12.75" customHeight="1">
      <c r="A885" s="39"/>
      <c r="B885" s="39"/>
      <c r="C885" s="39"/>
      <c r="D885" s="39"/>
      <c r="E885" s="39"/>
      <c r="F885" s="41"/>
      <c r="G885" s="41"/>
      <c r="H885" s="82"/>
      <c r="I885" s="82"/>
      <c r="J885" s="82"/>
      <c r="K885" s="82"/>
      <c r="L885" s="82"/>
      <c r="M885" s="82"/>
      <c r="N885" s="40"/>
      <c r="O885" s="39"/>
      <c r="P885" s="41"/>
      <c r="Q885" s="39"/>
      <c r="R885" s="40"/>
      <c r="S885" s="41"/>
      <c r="T885" s="39"/>
      <c r="U885" s="39"/>
      <c r="V885" s="39"/>
    </row>
    <row r="886" spans="1:22" ht="12.75" customHeight="1">
      <c r="A886" s="39"/>
      <c r="B886" s="39"/>
      <c r="C886" s="39"/>
      <c r="D886" s="39"/>
      <c r="E886" s="39"/>
      <c r="F886" s="41"/>
      <c r="G886" s="41"/>
      <c r="H886" s="82"/>
      <c r="I886" s="82"/>
      <c r="J886" s="82"/>
      <c r="K886" s="82"/>
      <c r="L886" s="82"/>
      <c r="M886" s="82"/>
      <c r="N886" s="40"/>
      <c r="O886" s="39"/>
      <c r="P886" s="41"/>
      <c r="Q886" s="39"/>
      <c r="R886" s="40"/>
      <c r="S886" s="41"/>
      <c r="T886" s="39"/>
      <c r="U886" s="39"/>
      <c r="V886" s="39"/>
    </row>
    <row r="887" spans="1:22" ht="12.75" customHeight="1">
      <c r="A887" s="39"/>
      <c r="B887" s="39"/>
      <c r="C887" s="39"/>
      <c r="D887" s="39"/>
      <c r="E887" s="39"/>
      <c r="F887" s="41"/>
      <c r="G887" s="41"/>
      <c r="H887" s="82"/>
      <c r="I887" s="82"/>
      <c r="J887" s="82"/>
      <c r="K887" s="82"/>
      <c r="L887" s="82"/>
      <c r="M887" s="82"/>
      <c r="N887" s="40"/>
      <c r="O887" s="39"/>
      <c r="P887" s="41"/>
      <c r="Q887" s="39"/>
      <c r="R887" s="40"/>
      <c r="S887" s="41"/>
      <c r="T887" s="39"/>
      <c r="U887" s="39"/>
      <c r="V887" s="39"/>
    </row>
    <row r="888" spans="1:22" ht="12.75" customHeight="1">
      <c r="A888" s="39"/>
      <c r="B888" s="39"/>
      <c r="C888" s="39"/>
      <c r="D888" s="39"/>
      <c r="E888" s="39"/>
      <c r="F888" s="41"/>
      <c r="G888" s="41"/>
      <c r="H888" s="82"/>
      <c r="I888" s="82"/>
      <c r="J888" s="82"/>
      <c r="K888" s="82"/>
      <c r="L888" s="82"/>
      <c r="M888" s="82"/>
      <c r="N888" s="40"/>
      <c r="O888" s="39"/>
      <c r="P888" s="41"/>
      <c r="Q888" s="39"/>
      <c r="R888" s="40"/>
      <c r="S888" s="41"/>
      <c r="T888" s="39"/>
      <c r="U888" s="39"/>
      <c r="V888" s="39"/>
    </row>
    <row r="889" spans="1:22" ht="12.75" customHeight="1">
      <c r="A889" s="39"/>
      <c r="B889" s="39"/>
      <c r="C889" s="39"/>
      <c r="D889" s="39"/>
      <c r="E889" s="39"/>
      <c r="F889" s="41"/>
      <c r="G889" s="41"/>
      <c r="H889" s="82"/>
      <c r="I889" s="82"/>
      <c r="J889" s="82"/>
      <c r="K889" s="82"/>
      <c r="L889" s="82"/>
      <c r="M889" s="82"/>
      <c r="N889" s="40"/>
      <c r="O889" s="39"/>
      <c r="P889" s="41"/>
      <c r="Q889" s="39"/>
      <c r="R889" s="40"/>
      <c r="S889" s="41"/>
      <c r="T889" s="39"/>
      <c r="U889" s="39"/>
      <c r="V889" s="39"/>
    </row>
    <row r="890" spans="1:22" ht="12.75" customHeight="1">
      <c r="A890" s="39"/>
      <c r="B890" s="39"/>
      <c r="C890" s="39"/>
      <c r="D890" s="39"/>
      <c r="E890" s="39"/>
      <c r="F890" s="41"/>
      <c r="G890" s="41"/>
      <c r="H890" s="82"/>
      <c r="I890" s="82"/>
      <c r="J890" s="82"/>
      <c r="K890" s="82"/>
      <c r="L890" s="82"/>
      <c r="M890" s="82"/>
      <c r="N890" s="40"/>
      <c r="O890" s="39"/>
      <c r="P890" s="41"/>
      <c r="Q890" s="39"/>
      <c r="R890" s="40"/>
      <c r="S890" s="41"/>
      <c r="T890" s="39"/>
      <c r="U890" s="39"/>
      <c r="V890" s="39"/>
    </row>
    <row r="891" spans="1:22" ht="12.75" customHeight="1">
      <c r="A891" s="39"/>
      <c r="B891" s="39"/>
      <c r="C891" s="39"/>
      <c r="D891" s="39"/>
      <c r="E891" s="39"/>
      <c r="F891" s="41"/>
      <c r="G891" s="41"/>
      <c r="H891" s="82"/>
      <c r="I891" s="82"/>
      <c r="J891" s="82"/>
      <c r="K891" s="82"/>
      <c r="L891" s="82"/>
      <c r="M891" s="82"/>
      <c r="N891" s="40"/>
      <c r="O891" s="39"/>
      <c r="P891" s="41"/>
      <c r="Q891" s="39"/>
      <c r="R891" s="40"/>
      <c r="S891" s="41"/>
      <c r="T891" s="39"/>
      <c r="U891" s="39"/>
      <c r="V891" s="39"/>
    </row>
    <row r="892" spans="1:22" ht="12.75" customHeight="1">
      <c r="A892" s="39"/>
      <c r="B892" s="39"/>
      <c r="C892" s="39"/>
      <c r="D892" s="39"/>
      <c r="E892" s="39"/>
      <c r="F892" s="41"/>
      <c r="G892" s="41"/>
      <c r="H892" s="82"/>
      <c r="I892" s="82"/>
      <c r="J892" s="82"/>
      <c r="K892" s="82"/>
      <c r="L892" s="82"/>
      <c r="M892" s="82"/>
      <c r="N892" s="40"/>
      <c r="O892" s="39"/>
      <c r="P892" s="41"/>
      <c r="Q892" s="39"/>
      <c r="R892" s="40"/>
      <c r="S892" s="41"/>
      <c r="T892" s="39"/>
      <c r="U892" s="39"/>
      <c r="V892" s="39"/>
    </row>
    <row r="893" spans="1:22" ht="12.75" customHeight="1">
      <c r="A893" s="39"/>
      <c r="B893" s="39"/>
      <c r="C893" s="39"/>
      <c r="D893" s="39"/>
      <c r="E893" s="39"/>
      <c r="F893" s="41"/>
      <c r="G893" s="41"/>
      <c r="H893" s="82"/>
      <c r="I893" s="82"/>
      <c r="J893" s="82"/>
      <c r="K893" s="82"/>
      <c r="L893" s="82"/>
      <c r="M893" s="82"/>
      <c r="N893" s="40"/>
      <c r="O893" s="39"/>
      <c r="P893" s="41"/>
      <c r="Q893" s="39"/>
      <c r="R893" s="40"/>
      <c r="S893" s="41"/>
      <c r="T893" s="39"/>
      <c r="U893" s="39"/>
      <c r="V893" s="39"/>
    </row>
    <row r="894" spans="1:22" ht="12.75" customHeight="1">
      <c r="A894" s="39"/>
      <c r="B894" s="39"/>
      <c r="C894" s="39"/>
      <c r="D894" s="39"/>
      <c r="E894" s="39"/>
      <c r="F894" s="41"/>
      <c r="G894" s="41"/>
      <c r="H894" s="82"/>
      <c r="I894" s="82"/>
      <c r="J894" s="82"/>
      <c r="K894" s="82"/>
      <c r="L894" s="82"/>
      <c r="M894" s="82"/>
      <c r="N894" s="40"/>
      <c r="O894" s="39"/>
      <c r="P894" s="41"/>
      <c r="Q894" s="39"/>
      <c r="R894" s="40"/>
      <c r="S894" s="41"/>
      <c r="T894" s="39"/>
      <c r="U894" s="39"/>
      <c r="V894" s="39"/>
    </row>
    <row r="895" spans="1:22" ht="12.75" customHeight="1">
      <c r="A895" s="39"/>
      <c r="B895" s="39"/>
      <c r="C895" s="39"/>
      <c r="D895" s="39"/>
      <c r="E895" s="39"/>
      <c r="F895" s="41"/>
      <c r="G895" s="41"/>
      <c r="H895" s="82"/>
      <c r="I895" s="82"/>
      <c r="J895" s="82"/>
      <c r="K895" s="82"/>
      <c r="L895" s="82"/>
      <c r="M895" s="82"/>
      <c r="N895" s="40"/>
      <c r="O895" s="39"/>
      <c r="P895" s="41"/>
      <c r="Q895" s="39"/>
      <c r="R895" s="40"/>
      <c r="S895" s="41"/>
      <c r="T895" s="39"/>
      <c r="U895" s="39"/>
      <c r="V895" s="39"/>
    </row>
    <row r="896" spans="1:22" ht="12.75" customHeight="1">
      <c r="A896" s="39"/>
      <c r="B896" s="39"/>
      <c r="C896" s="39"/>
      <c r="D896" s="39"/>
      <c r="E896" s="39"/>
      <c r="F896" s="41"/>
      <c r="G896" s="41"/>
      <c r="H896" s="82"/>
      <c r="I896" s="82"/>
      <c r="J896" s="82"/>
      <c r="K896" s="82"/>
      <c r="L896" s="82"/>
      <c r="M896" s="82"/>
      <c r="N896" s="40"/>
      <c r="O896" s="39"/>
      <c r="P896" s="41"/>
      <c r="Q896" s="39"/>
      <c r="R896" s="40"/>
      <c r="S896" s="41"/>
      <c r="T896" s="39"/>
      <c r="U896" s="39"/>
      <c r="V896" s="39"/>
    </row>
    <row r="897" spans="1:22" ht="12.75" customHeight="1">
      <c r="A897" s="39"/>
      <c r="B897" s="39"/>
      <c r="C897" s="39"/>
      <c r="D897" s="39"/>
      <c r="E897" s="39"/>
      <c r="F897" s="41"/>
      <c r="G897" s="41"/>
      <c r="H897" s="82"/>
      <c r="I897" s="82"/>
      <c r="J897" s="82"/>
      <c r="K897" s="82"/>
      <c r="L897" s="82"/>
      <c r="M897" s="82"/>
      <c r="N897" s="40"/>
      <c r="O897" s="39"/>
      <c r="P897" s="41"/>
      <c r="Q897" s="39"/>
      <c r="R897" s="40"/>
      <c r="S897" s="41"/>
      <c r="T897" s="39"/>
      <c r="U897" s="39"/>
      <c r="V897" s="39"/>
    </row>
    <row r="898" spans="1:22" ht="12.75" customHeight="1">
      <c r="A898" s="39"/>
      <c r="B898" s="39"/>
      <c r="C898" s="39"/>
      <c r="D898" s="39"/>
      <c r="E898" s="39"/>
      <c r="F898" s="41"/>
      <c r="G898" s="41"/>
      <c r="H898" s="82"/>
      <c r="I898" s="82"/>
      <c r="J898" s="82"/>
      <c r="K898" s="82"/>
      <c r="L898" s="82"/>
      <c r="M898" s="82"/>
      <c r="N898" s="40"/>
      <c r="O898" s="39"/>
      <c r="P898" s="41"/>
      <c r="Q898" s="39"/>
      <c r="R898" s="40"/>
      <c r="S898" s="41"/>
      <c r="T898" s="39"/>
      <c r="U898" s="39"/>
      <c r="V898" s="39"/>
    </row>
    <row r="899" spans="1:22" ht="12.75" customHeight="1">
      <c r="A899" s="39"/>
      <c r="B899" s="39"/>
      <c r="C899" s="39"/>
      <c r="D899" s="39"/>
      <c r="E899" s="39"/>
      <c r="F899" s="41"/>
      <c r="G899" s="41"/>
      <c r="H899" s="82"/>
      <c r="I899" s="82"/>
      <c r="J899" s="82"/>
      <c r="K899" s="82"/>
      <c r="L899" s="82"/>
      <c r="M899" s="82"/>
      <c r="N899" s="40"/>
      <c r="O899" s="39"/>
      <c r="P899" s="41"/>
      <c r="Q899" s="39"/>
      <c r="R899" s="40"/>
      <c r="S899" s="41"/>
      <c r="T899" s="39"/>
      <c r="U899" s="39"/>
      <c r="V899" s="39"/>
    </row>
    <row r="900" spans="1:22" ht="12.75" customHeight="1">
      <c r="A900" s="39"/>
      <c r="B900" s="39"/>
      <c r="C900" s="39"/>
      <c r="D900" s="39"/>
      <c r="E900" s="39"/>
      <c r="F900" s="41"/>
      <c r="G900" s="41"/>
      <c r="H900" s="82"/>
      <c r="I900" s="82"/>
      <c r="J900" s="82"/>
      <c r="K900" s="82"/>
      <c r="L900" s="82"/>
      <c r="M900" s="82"/>
      <c r="N900" s="40"/>
      <c r="O900" s="39"/>
      <c r="P900" s="41"/>
      <c r="Q900" s="39"/>
      <c r="R900" s="40"/>
      <c r="S900" s="41"/>
      <c r="T900" s="39"/>
      <c r="U900" s="39"/>
      <c r="V900" s="39"/>
    </row>
    <row r="901" spans="1:22" ht="12.75" customHeight="1">
      <c r="A901" s="39"/>
      <c r="B901" s="39"/>
      <c r="C901" s="39"/>
      <c r="D901" s="39"/>
      <c r="E901" s="39"/>
      <c r="F901" s="41"/>
      <c r="G901" s="41"/>
      <c r="H901" s="82"/>
      <c r="I901" s="82"/>
      <c r="J901" s="82"/>
      <c r="K901" s="82"/>
      <c r="L901" s="82"/>
      <c r="M901" s="82"/>
      <c r="N901" s="40"/>
      <c r="O901" s="39"/>
      <c r="P901" s="41"/>
      <c r="Q901" s="39"/>
      <c r="R901" s="40"/>
      <c r="S901" s="41"/>
      <c r="T901" s="39"/>
      <c r="U901" s="39"/>
      <c r="V901" s="39"/>
    </row>
    <row r="902" spans="1:22" ht="12.75" customHeight="1">
      <c r="A902" s="39"/>
      <c r="B902" s="39"/>
      <c r="C902" s="39"/>
      <c r="D902" s="39"/>
      <c r="E902" s="39"/>
      <c r="F902" s="41"/>
      <c r="G902" s="41"/>
      <c r="H902" s="82"/>
      <c r="I902" s="82"/>
      <c r="J902" s="82"/>
      <c r="K902" s="82"/>
      <c r="L902" s="82"/>
      <c r="M902" s="82"/>
      <c r="N902" s="40"/>
      <c r="O902" s="39"/>
      <c r="P902" s="41"/>
      <c r="Q902" s="39"/>
      <c r="R902" s="40"/>
      <c r="S902" s="41"/>
      <c r="T902" s="39"/>
      <c r="U902" s="39"/>
      <c r="V902" s="39"/>
    </row>
    <row r="903" spans="1:22" ht="12.75" customHeight="1">
      <c r="A903" s="39"/>
      <c r="B903" s="39"/>
      <c r="C903" s="39"/>
      <c r="D903" s="39"/>
      <c r="E903" s="39"/>
      <c r="F903" s="41"/>
      <c r="G903" s="41"/>
      <c r="H903" s="82"/>
      <c r="I903" s="82"/>
      <c r="J903" s="82"/>
      <c r="K903" s="82"/>
      <c r="L903" s="82"/>
      <c r="M903" s="82"/>
      <c r="N903" s="40"/>
      <c r="O903" s="39"/>
      <c r="P903" s="41"/>
      <c r="Q903" s="39"/>
      <c r="R903" s="40"/>
      <c r="S903" s="41"/>
      <c r="T903" s="39"/>
      <c r="U903" s="39"/>
      <c r="V903" s="39"/>
    </row>
    <row r="904" spans="1:22" ht="12.75" customHeight="1">
      <c r="A904" s="39"/>
      <c r="B904" s="39"/>
      <c r="C904" s="39"/>
      <c r="D904" s="39"/>
      <c r="E904" s="39"/>
      <c r="F904" s="41"/>
      <c r="G904" s="41"/>
      <c r="H904" s="82"/>
      <c r="I904" s="82"/>
      <c r="J904" s="82"/>
      <c r="K904" s="82"/>
      <c r="L904" s="82"/>
      <c r="M904" s="82"/>
      <c r="N904" s="40"/>
      <c r="O904" s="39"/>
      <c r="P904" s="41"/>
      <c r="Q904" s="39"/>
      <c r="R904" s="40"/>
      <c r="S904" s="41"/>
      <c r="T904" s="39"/>
      <c r="U904" s="39"/>
      <c r="V904" s="39"/>
    </row>
    <row r="905" spans="1:22" ht="12.75" customHeight="1">
      <c r="A905" s="39"/>
      <c r="B905" s="39"/>
      <c r="C905" s="39"/>
      <c r="D905" s="39"/>
      <c r="E905" s="39"/>
      <c r="F905" s="41"/>
      <c r="G905" s="41"/>
      <c r="H905" s="82"/>
      <c r="I905" s="82"/>
      <c r="J905" s="82"/>
      <c r="K905" s="82"/>
      <c r="L905" s="82"/>
      <c r="M905" s="82"/>
      <c r="N905" s="40"/>
      <c r="O905" s="39"/>
      <c r="P905" s="41"/>
      <c r="Q905" s="39"/>
      <c r="R905" s="40"/>
      <c r="S905" s="41"/>
      <c r="T905" s="39"/>
      <c r="U905" s="39"/>
      <c r="V905" s="39"/>
    </row>
    <row r="906" spans="1:22" ht="12.75" customHeight="1">
      <c r="A906" s="39"/>
      <c r="B906" s="39"/>
      <c r="C906" s="39"/>
      <c r="D906" s="39"/>
      <c r="E906" s="39"/>
      <c r="F906" s="41"/>
      <c r="G906" s="41"/>
      <c r="H906" s="82"/>
      <c r="I906" s="82"/>
      <c r="J906" s="82"/>
      <c r="K906" s="82"/>
      <c r="L906" s="82"/>
      <c r="M906" s="82"/>
      <c r="N906" s="40"/>
      <c r="O906" s="39"/>
      <c r="P906" s="41"/>
      <c r="Q906" s="39"/>
      <c r="R906" s="40"/>
      <c r="S906" s="41"/>
      <c r="T906" s="39"/>
      <c r="U906" s="39"/>
      <c r="V906" s="39"/>
    </row>
    <row r="907" spans="1:22" ht="12.75" customHeight="1">
      <c r="A907" s="39"/>
      <c r="B907" s="39"/>
      <c r="C907" s="39"/>
      <c r="D907" s="39"/>
      <c r="E907" s="39"/>
      <c r="F907" s="41"/>
      <c r="G907" s="41"/>
      <c r="H907" s="82"/>
      <c r="I907" s="82"/>
      <c r="J907" s="82"/>
      <c r="K907" s="82"/>
      <c r="L907" s="82"/>
      <c r="M907" s="82"/>
      <c r="N907" s="40"/>
      <c r="O907" s="39"/>
      <c r="P907" s="41"/>
      <c r="Q907" s="39"/>
      <c r="R907" s="40"/>
      <c r="S907" s="41"/>
      <c r="T907" s="39"/>
      <c r="U907" s="39"/>
      <c r="V907" s="39"/>
    </row>
    <row r="908" spans="1:22" ht="12.75" customHeight="1">
      <c r="A908" s="39"/>
      <c r="B908" s="39"/>
      <c r="C908" s="39"/>
      <c r="D908" s="39"/>
      <c r="E908" s="39"/>
      <c r="F908" s="41"/>
      <c r="G908" s="41"/>
      <c r="H908" s="82"/>
      <c r="I908" s="82"/>
      <c r="J908" s="82"/>
      <c r="K908" s="82"/>
      <c r="L908" s="82"/>
      <c r="M908" s="82"/>
      <c r="N908" s="40"/>
      <c r="O908" s="39"/>
      <c r="P908" s="41"/>
      <c r="Q908" s="39"/>
      <c r="R908" s="40"/>
      <c r="S908" s="41"/>
      <c r="T908" s="39"/>
      <c r="U908" s="39"/>
      <c r="V908" s="39"/>
    </row>
    <row r="909" spans="1:22" ht="12.75" customHeight="1">
      <c r="A909" s="39"/>
      <c r="B909" s="39"/>
      <c r="C909" s="39"/>
      <c r="D909" s="39"/>
      <c r="E909" s="39"/>
      <c r="F909" s="41"/>
      <c r="G909" s="41"/>
      <c r="H909" s="82"/>
      <c r="I909" s="82"/>
      <c r="J909" s="82"/>
      <c r="K909" s="82"/>
      <c r="L909" s="82"/>
      <c r="M909" s="82"/>
      <c r="N909" s="40"/>
      <c r="O909" s="39"/>
      <c r="P909" s="41"/>
      <c r="Q909" s="39"/>
      <c r="R909" s="40"/>
      <c r="S909" s="41"/>
      <c r="T909" s="39"/>
      <c r="U909" s="39"/>
      <c r="V909" s="39"/>
    </row>
    <row r="910" spans="1:22" ht="12.75" customHeight="1">
      <c r="A910" s="39"/>
      <c r="B910" s="39"/>
      <c r="C910" s="39"/>
      <c r="D910" s="39"/>
      <c r="E910" s="39"/>
      <c r="F910" s="41"/>
      <c r="G910" s="41"/>
      <c r="H910" s="82"/>
      <c r="I910" s="82"/>
      <c r="J910" s="82"/>
      <c r="K910" s="82"/>
      <c r="L910" s="82"/>
      <c r="M910" s="82"/>
      <c r="N910" s="40"/>
      <c r="O910" s="39"/>
      <c r="P910" s="41"/>
      <c r="Q910" s="39"/>
      <c r="R910" s="40"/>
      <c r="S910" s="41"/>
      <c r="T910" s="39"/>
      <c r="U910" s="39"/>
      <c r="V910" s="39"/>
    </row>
    <row r="911" spans="1:22" ht="12.75" customHeight="1">
      <c r="A911" s="39"/>
      <c r="B911" s="39"/>
      <c r="C911" s="39"/>
      <c r="D911" s="39"/>
      <c r="E911" s="39"/>
      <c r="F911" s="41"/>
      <c r="G911" s="41"/>
      <c r="H911" s="82"/>
      <c r="I911" s="82"/>
      <c r="J911" s="82"/>
      <c r="K911" s="82"/>
      <c r="L911" s="82"/>
      <c r="M911" s="82"/>
      <c r="N911" s="40"/>
      <c r="O911" s="39"/>
      <c r="P911" s="41"/>
      <c r="Q911" s="39"/>
      <c r="R911" s="40"/>
      <c r="S911" s="41"/>
      <c r="T911" s="39"/>
      <c r="U911" s="39"/>
      <c r="V911" s="39"/>
    </row>
    <row r="912" spans="1:22" ht="12.75" customHeight="1">
      <c r="A912" s="39"/>
      <c r="B912" s="39"/>
      <c r="C912" s="39"/>
      <c r="D912" s="39"/>
      <c r="E912" s="39"/>
      <c r="F912" s="41"/>
      <c r="G912" s="41"/>
      <c r="H912" s="82"/>
      <c r="I912" s="82"/>
      <c r="J912" s="82"/>
      <c r="K912" s="82"/>
      <c r="L912" s="82"/>
      <c r="M912" s="82"/>
      <c r="N912" s="40"/>
      <c r="O912" s="39"/>
      <c r="P912" s="41"/>
      <c r="Q912" s="39"/>
      <c r="R912" s="40"/>
      <c r="S912" s="41"/>
      <c r="T912" s="39"/>
      <c r="U912" s="39"/>
      <c r="V912" s="39"/>
    </row>
    <row r="913" spans="1:22" ht="12.75" customHeight="1">
      <c r="A913" s="39"/>
      <c r="B913" s="39"/>
      <c r="C913" s="39"/>
      <c r="D913" s="39"/>
      <c r="E913" s="39"/>
      <c r="F913" s="41"/>
      <c r="G913" s="41"/>
      <c r="H913" s="82"/>
      <c r="I913" s="82"/>
      <c r="J913" s="82"/>
      <c r="K913" s="82"/>
      <c r="L913" s="82"/>
      <c r="M913" s="82"/>
      <c r="N913" s="40"/>
      <c r="O913" s="39"/>
      <c r="P913" s="41"/>
      <c r="Q913" s="39"/>
      <c r="R913" s="40"/>
      <c r="S913" s="41"/>
      <c r="T913" s="39"/>
      <c r="U913" s="39"/>
      <c r="V913" s="39"/>
    </row>
    <row r="914" spans="1:22" ht="12.75" customHeight="1">
      <c r="A914" s="39"/>
      <c r="B914" s="39"/>
      <c r="C914" s="39"/>
      <c r="D914" s="39"/>
      <c r="E914" s="39"/>
      <c r="F914" s="41"/>
      <c r="G914" s="41"/>
      <c r="H914" s="82"/>
      <c r="I914" s="82"/>
      <c r="J914" s="82"/>
      <c r="K914" s="82"/>
      <c r="L914" s="82"/>
      <c r="M914" s="82"/>
      <c r="N914" s="40"/>
      <c r="O914" s="39"/>
      <c r="P914" s="41"/>
      <c r="Q914" s="39"/>
      <c r="R914" s="40"/>
      <c r="S914" s="41"/>
      <c r="T914" s="39"/>
      <c r="U914" s="39"/>
      <c r="V914" s="39"/>
    </row>
    <row r="915" spans="1:22" ht="12.75" customHeight="1">
      <c r="A915" s="39"/>
      <c r="B915" s="39"/>
      <c r="C915" s="39"/>
      <c r="D915" s="39"/>
      <c r="E915" s="39"/>
      <c r="F915" s="41"/>
      <c r="G915" s="41"/>
      <c r="H915" s="82"/>
      <c r="I915" s="82"/>
      <c r="J915" s="82"/>
      <c r="K915" s="82"/>
      <c r="L915" s="82"/>
      <c r="M915" s="82"/>
      <c r="N915" s="40"/>
      <c r="O915" s="39"/>
      <c r="P915" s="41"/>
      <c r="Q915" s="39"/>
      <c r="R915" s="40"/>
      <c r="S915" s="41"/>
      <c r="T915" s="39"/>
      <c r="U915" s="39"/>
      <c r="V915" s="39"/>
    </row>
    <row r="916" spans="1:22" ht="12.75" customHeight="1">
      <c r="A916" s="39"/>
      <c r="B916" s="39"/>
      <c r="C916" s="39"/>
      <c r="D916" s="39"/>
      <c r="E916" s="39"/>
      <c r="F916" s="41"/>
      <c r="G916" s="41"/>
      <c r="H916" s="82"/>
      <c r="I916" s="82"/>
      <c r="J916" s="82"/>
      <c r="K916" s="82"/>
      <c r="L916" s="82"/>
      <c r="M916" s="82"/>
      <c r="N916" s="40"/>
      <c r="O916" s="39"/>
      <c r="P916" s="41"/>
      <c r="Q916" s="39"/>
      <c r="R916" s="40"/>
      <c r="S916" s="41"/>
      <c r="T916" s="39"/>
      <c r="U916" s="39"/>
      <c r="V916" s="39"/>
    </row>
    <row r="917" spans="1:22" ht="12.75" customHeight="1">
      <c r="A917" s="39"/>
      <c r="B917" s="39"/>
      <c r="C917" s="39"/>
      <c r="D917" s="39"/>
      <c r="E917" s="39"/>
      <c r="F917" s="41"/>
      <c r="G917" s="41"/>
      <c r="H917" s="82"/>
      <c r="I917" s="82"/>
      <c r="J917" s="82"/>
      <c r="K917" s="82"/>
      <c r="L917" s="82"/>
      <c r="M917" s="82"/>
      <c r="N917" s="40"/>
      <c r="O917" s="39"/>
      <c r="P917" s="41"/>
      <c r="Q917" s="39"/>
      <c r="R917" s="40"/>
      <c r="S917" s="41"/>
      <c r="T917" s="39"/>
      <c r="U917" s="39"/>
      <c r="V917" s="39"/>
    </row>
    <row r="918" spans="1:22" ht="12.75" customHeight="1">
      <c r="A918" s="39"/>
      <c r="B918" s="39"/>
      <c r="C918" s="39"/>
      <c r="D918" s="39"/>
      <c r="E918" s="39"/>
      <c r="F918" s="41"/>
      <c r="G918" s="41"/>
      <c r="H918" s="82"/>
      <c r="I918" s="82"/>
      <c r="J918" s="82"/>
      <c r="K918" s="82"/>
      <c r="L918" s="82"/>
      <c r="M918" s="82"/>
      <c r="N918" s="40"/>
      <c r="O918" s="39"/>
      <c r="P918" s="41"/>
      <c r="Q918" s="39"/>
      <c r="R918" s="40"/>
      <c r="S918" s="41"/>
      <c r="T918" s="39"/>
      <c r="U918" s="39"/>
      <c r="V918" s="39"/>
    </row>
    <row r="919" spans="1:22" ht="12.75" customHeight="1">
      <c r="A919" s="39"/>
      <c r="B919" s="39"/>
      <c r="C919" s="39"/>
      <c r="D919" s="39"/>
      <c r="E919" s="39"/>
      <c r="F919" s="41"/>
      <c r="G919" s="41"/>
      <c r="H919" s="82"/>
      <c r="I919" s="82"/>
      <c r="J919" s="82"/>
      <c r="K919" s="82"/>
      <c r="L919" s="82"/>
      <c r="M919" s="82"/>
      <c r="N919" s="40"/>
      <c r="O919" s="39"/>
      <c r="P919" s="41"/>
      <c r="Q919" s="39"/>
      <c r="R919" s="40"/>
      <c r="S919" s="41"/>
      <c r="T919" s="39"/>
      <c r="U919" s="39"/>
      <c r="V919" s="39"/>
    </row>
    <row r="920" spans="1:22" ht="12.75" customHeight="1">
      <c r="A920" s="39"/>
      <c r="B920" s="39"/>
      <c r="C920" s="39"/>
      <c r="D920" s="39"/>
      <c r="E920" s="39"/>
      <c r="F920" s="41"/>
      <c r="G920" s="41"/>
      <c r="H920" s="82"/>
      <c r="I920" s="82"/>
      <c r="J920" s="82"/>
      <c r="K920" s="82"/>
      <c r="L920" s="82"/>
      <c r="M920" s="82"/>
      <c r="N920" s="40"/>
      <c r="O920" s="39"/>
      <c r="P920" s="41"/>
      <c r="Q920" s="39"/>
      <c r="R920" s="40"/>
      <c r="S920" s="41"/>
      <c r="T920" s="39"/>
      <c r="U920" s="39"/>
      <c r="V920" s="39"/>
    </row>
    <row r="921" spans="1:22" ht="12.75" customHeight="1">
      <c r="A921" s="39"/>
      <c r="B921" s="39"/>
      <c r="C921" s="39"/>
      <c r="D921" s="39"/>
      <c r="E921" s="39"/>
      <c r="F921" s="41"/>
      <c r="G921" s="41"/>
      <c r="H921" s="82"/>
      <c r="I921" s="82"/>
      <c r="J921" s="82"/>
      <c r="K921" s="82"/>
      <c r="L921" s="82"/>
      <c r="M921" s="82"/>
      <c r="N921" s="40"/>
      <c r="O921" s="39"/>
      <c r="P921" s="41"/>
      <c r="Q921" s="39"/>
      <c r="R921" s="40"/>
      <c r="S921" s="41"/>
      <c r="T921" s="39"/>
      <c r="U921" s="39"/>
      <c r="V921" s="39"/>
    </row>
    <row r="922" spans="1:22" ht="12.75" customHeight="1">
      <c r="A922" s="39"/>
      <c r="B922" s="39"/>
      <c r="C922" s="39"/>
      <c r="D922" s="39"/>
      <c r="E922" s="39"/>
      <c r="F922" s="41"/>
      <c r="G922" s="41"/>
      <c r="H922" s="82"/>
      <c r="I922" s="82"/>
      <c r="J922" s="82"/>
      <c r="K922" s="82"/>
      <c r="L922" s="82"/>
      <c r="M922" s="82"/>
      <c r="N922" s="40"/>
      <c r="O922" s="39"/>
      <c r="P922" s="41"/>
      <c r="Q922" s="39"/>
      <c r="R922" s="40"/>
      <c r="S922" s="41"/>
      <c r="T922" s="39"/>
      <c r="U922" s="39"/>
      <c r="V922" s="39"/>
    </row>
    <row r="923" spans="1:22" ht="12.75" customHeight="1">
      <c r="A923" s="39"/>
      <c r="B923" s="39"/>
      <c r="C923" s="39"/>
      <c r="D923" s="39"/>
      <c r="E923" s="39"/>
      <c r="F923" s="41"/>
      <c r="G923" s="41"/>
      <c r="H923" s="82"/>
      <c r="I923" s="82"/>
      <c r="J923" s="82"/>
      <c r="K923" s="82"/>
      <c r="L923" s="82"/>
      <c r="M923" s="82"/>
      <c r="N923" s="40"/>
      <c r="O923" s="39"/>
      <c r="P923" s="41"/>
      <c r="Q923" s="39"/>
      <c r="R923" s="40"/>
      <c r="S923" s="41"/>
      <c r="T923" s="39"/>
      <c r="U923" s="39"/>
      <c r="V923" s="39"/>
    </row>
    <row r="924" spans="1:22" ht="12.75" customHeight="1">
      <c r="A924" s="39"/>
      <c r="B924" s="39"/>
      <c r="C924" s="39"/>
      <c r="D924" s="39"/>
      <c r="E924" s="39"/>
      <c r="F924" s="41"/>
      <c r="G924" s="41"/>
      <c r="H924" s="82"/>
      <c r="I924" s="82"/>
      <c r="J924" s="82"/>
      <c r="K924" s="82"/>
      <c r="L924" s="82"/>
      <c r="M924" s="82"/>
      <c r="N924" s="40"/>
      <c r="O924" s="39"/>
      <c r="P924" s="41"/>
      <c r="Q924" s="39"/>
      <c r="R924" s="40"/>
      <c r="S924" s="41"/>
      <c r="T924" s="39"/>
      <c r="U924" s="39"/>
      <c r="V924" s="39"/>
    </row>
    <row r="925" spans="1:22" ht="12.75" customHeight="1">
      <c r="A925" s="39"/>
      <c r="B925" s="39"/>
      <c r="C925" s="39"/>
      <c r="D925" s="39"/>
      <c r="E925" s="39"/>
      <c r="F925" s="41"/>
      <c r="G925" s="41"/>
      <c r="H925" s="82"/>
      <c r="I925" s="82"/>
      <c r="J925" s="82"/>
      <c r="K925" s="82"/>
      <c r="L925" s="82"/>
      <c r="M925" s="82"/>
      <c r="N925" s="40"/>
      <c r="O925" s="39"/>
      <c r="P925" s="41"/>
      <c r="Q925" s="39"/>
      <c r="R925" s="40"/>
      <c r="S925" s="41"/>
      <c r="T925" s="39"/>
      <c r="U925" s="39"/>
      <c r="V925" s="39"/>
    </row>
    <row r="926" spans="1:22" ht="12.75" customHeight="1">
      <c r="A926" s="39"/>
      <c r="B926" s="39"/>
      <c r="C926" s="39"/>
      <c r="D926" s="39"/>
      <c r="E926" s="39"/>
      <c r="F926" s="41"/>
      <c r="G926" s="41"/>
      <c r="H926" s="82"/>
      <c r="I926" s="82"/>
      <c r="J926" s="82"/>
      <c r="K926" s="82"/>
      <c r="L926" s="82"/>
      <c r="M926" s="82"/>
      <c r="N926" s="40"/>
      <c r="O926" s="39"/>
      <c r="P926" s="41"/>
      <c r="Q926" s="39"/>
      <c r="R926" s="40"/>
      <c r="S926" s="41"/>
      <c r="T926" s="39"/>
      <c r="U926" s="39"/>
      <c r="V926" s="39"/>
    </row>
    <row r="927" spans="1:22" ht="12.75" customHeight="1">
      <c r="A927" s="39"/>
      <c r="B927" s="39"/>
      <c r="C927" s="39"/>
      <c r="D927" s="39"/>
      <c r="E927" s="39"/>
      <c r="F927" s="41"/>
      <c r="G927" s="41"/>
      <c r="H927" s="82"/>
      <c r="I927" s="82"/>
      <c r="J927" s="82"/>
      <c r="K927" s="82"/>
      <c r="L927" s="82"/>
      <c r="M927" s="82"/>
      <c r="N927" s="40"/>
      <c r="O927" s="39"/>
      <c r="P927" s="41"/>
      <c r="Q927" s="39"/>
      <c r="R927" s="40"/>
      <c r="S927" s="41"/>
      <c r="T927" s="39"/>
      <c r="U927" s="39"/>
      <c r="V927" s="39"/>
    </row>
    <row r="928" spans="1:22" ht="12.75" customHeight="1">
      <c r="A928" s="39"/>
      <c r="B928" s="39"/>
      <c r="C928" s="39"/>
      <c r="D928" s="39"/>
      <c r="E928" s="39"/>
      <c r="F928" s="41"/>
      <c r="G928" s="41"/>
      <c r="H928" s="82"/>
      <c r="I928" s="82"/>
      <c r="J928" s="82"/>
      <c r="K928" s="82"/>
      <c r="L928" s="82"/>
      <c r="M928" s="82"/>
      <c r="N928" s="40"/>
      <c r="O928" s="39"/>
      <c r="P928" s="41"/>
      <c r="Q928" s="39"/>
      <c r="R928" s="40"/>
      <c r="S928" s="41"/>
      <c r="T928" s="39"/>
      <c r="U928" s="39"/>
      <c r="V928" s="39"/>
    </row>
    <row r="929" spans="1:22" ht="12.75" customHeight="1">
      <c r="A929" s="39"/>
      <c r="B929" s="39"/>
      <c r="C929" s="39"/>
      <c r="D929" s="39"/>
      <c r="E929" s="39"/>
      <c r="F929" s="41"/>
      <c r="G929" s="41"/>
      <c r="H929" s="82"/>
      <c r="I929" s="82"/>
      <c r="J929" s="82"/>
      <c r="K929" s="82"/>
      <c r="L929" s="82"/>
      <c r="M929" s="82"/>
      <c r="N929" s="40"/>
      <c r="O929" s="39"/>
      <c r="P929" s="41"/>
      <c r="Q929" s="39"/>
      <c r="R929" s="40"/>
      <c r="S929" s="41"/>
      <c r="T929" s="39"/>
      <c r="U929" s="39"/>
      <c r="V929" s="39"/>
    </row>
    <row r="930" spans="1:22" ht="12.75" customHeight="1">
      <c r="A930" s="39"/>
      <c r="B930" s="39"/>
      <c r="C930" s="39"/>
      <c r="D930" s="39"/>
      <c r="E930" s="39"/>
      <c r="F930" s="41"/>
      <c r="G930" s="41"/>
      <c r="H930" s="82"/>
      <c r="I930" s="82"/>
      <c r="J930" s="82"/>
      <c r="K930" s="82"/>
      <c r="L930" s="82"/>
      <c r="M930" s="82"/>
      <c r="N930" s="40"/>
      <c r="O930" s="39"/>
      <c r="P930" s="41"/>
      <c r="Q930" s="39"/>
      <c r="R930" s="40"/>
      <c r="S930" s="41"/>
      <c r="T930" s="39"/>
      <c r="U930" s="39"/>
      <c r="V930" s="39"/>
    </row>
    <row r="931" spans="1:22" ht="12.75" customHeight="1">
      <c r="A931" s="39"/>
      <c r="B931" s="39"/>
      <c r="C931" s="39"/>
      <c r="D931" s="39"/>
      <c r="E931" s="39"/>
      <c r="F931" s="41"/>
      <c r="G931" s="41"/>
      <c r="H931" s="82"/>
      <c r="I931" s="82"/>
      <c r="J931" s="82"/>
      <c r="K931" s="82"/>
      <c r="L931" s="82"/>
      <c r="M931" s="82"/>
      <c r="N931" s="40"/>
      <c r="O931" s="39"/>
      <c r="P931" s="41"/>
      <c r="Q931" s="39"/>
      <c r="R931" s="40"/>
      <c r="S931" s="41"/>
      <c r="T931" s="39"/>
      <c r="U931" s="39"/>
      <c r="V931" s="39"/>
    </row>
    <row r="932" spans="1:22" ht="12.75" customHeight="1">
      <c r="A932" s="39"/>
      <c r="B932" s="39"/>
      <c r="C932" s="39"/>
      <c r="D932" s="39"/>
      <c r="E932" s="39"/>
      <c r="F932" s="41"/>
      <c r="G932" s="41"/>
      <c r="H932" s="82"/>
      <c r="I932" s="82"/>
      <c r="J932" s="82"/>
      <c r="K932" s="82"/>
      <c r="L932" s="82"/>
      <c r="M932" s="82"/>
      <c r="N932" s="40"/>
      <c r="O932" s="39"/>
      <c r="P932" s="41"/>
      <c r="Q932" s="39"/>
      <c r="R932" s="40"/>
      <c r="S932" s="41"/>
      <c r="T932" s="39"/>
      <c r="U932" s="39"/>
      <c r="V932" s="39"/>
    </row>
    <row r="933" spans="1:22" ht="12.75" customHeight="1">
      <c r="A933" s="39"/>
      <c r="B933" s="39"/>
      <c r="C933" s="39"/>
      <c r="D933" s="39"/>
      <c r="E933" s="39"/>
      <c r="F933" s="41"/>
      <c r="G933" s="41"/>
      <c r="H933" s="82"/>
      <c r="I933" s="82"/>
      <c r="J933" s="82"/>
      <c r="K933" s="82"/>
      <c r="L933" s="82"/>
      <c r="M933" s="82"/>
      <c r="N933" s="40"/>
      <c r="O933" s="39"/>
      <c r="P933" s="41"/>
      <c r="Q933" s="39"/>
      <c r="R933" s="40"/>
      <c r="S933" s="41"/>
      <c r="T933" s="39"/>
      <c r="U933" s="39"/>
      <c r="V933" s="39"/>
    </row>
    <row r="934" spans="1:22" ht="12.75" customHeight="1">
      <c r="A934" s="39"/>
      <c r="B934" s="39"/>
      <c r="C934" s="39"/>
      <c r="D934" s="39"/>
      <c r="E934" s="39"/>
      <c r="F934" s="41"/>
      <c r="G934" s="41"/>
      <c r="H934" s="82"/>
      <c r="I934" s="82"/>
      <c r="J934" s="82"/>
      <c r="K934" s="82"/>
      <c r="L934" s="82"/>
      <c r="M934" s="82"/>
      <c r="N934" s="40"/>
      <c r="O934" s="39"/>
      <c r="P934" s="41"/>
      <c r="Q934" s="39"/>
      <c r="R934" s="40"/>
      <c r="S934" s="41"/>
      <c r="T934" s="39"/>
      <c r="U934" s="39"/>
      <c r="V934" s="39"/>
    </row>
    <row r="935" spans="1:22" ht="12.75" customHeight="1">
      <c r="A935" s="39"/>
      <c r="B935" s="39"/>
      <c r="C935" s="39"/>
      <c r="D935" s="39"/>
      <c r="E935" s="39"/>
      <c r="F935" s="41"/>
      <c r="G935" s="41"/>
      <c r="H935" s="82"/>
      <c r="I935" s="82"/>
      <c r="J935" s="82"/>
      <c r="K935" s="82"/>
      <c r="L935" s="82"/>
      <c r="M935" s="82"/>
      <c r="N935" s="40"/>
      <c r="O935" s="39"/>
      <c r="P935" s="41"/>
      <c r="Q935" s="39"/>
      <c r="R935" s="40"/>
      <c r="S935" s="41"/>
      <c r="T935" s="39"/>
      <c r="U935" s="39"/>
      <c r="V935" s="39"/>
    </row>
    <row r="936" spans="1:22" ht="12.75" customHeight="1">
      <c r="A936" s="39"/>
      <c r="B936" s="39"/>
      <c r="C936" s="39"/>
      <c r="D936" s="39"/>
      <c r="E936" s="39"/>
      <c r="F936" s="41"/>
      <c r="G936" s="41"/>
      <c r="H936" s="82"/>
      <c r="I936" s="82"/>
      <c r="J936" s="82"/>
      <c r="K936" s="82"/>
      <c r="L936" s="82"/>
      <c r="M936" s="82"/>
      <c r="N936" s="40"/>
      <c r="O936" s="39"/>
      <c r="P936" s="41"/>
      <c r="Q936" s="39"/>
      <c r="R936" s="40"/>
      <c r="S936" s="41"/>
      <c r="T936" s="39"/>
      <c r="U936" s="39"/>
      <c r="V936" s="39"/>
    </row>
    <row r="937" spans="1:22" ht="12.75" customHeight="1">
      <c r="A937" s="39"/>
      <c r="B937" s="39"/>
      <c r="C937" s="39"/>
      <c r="D937" s="39"/>
      <c r="E937" s="39"/>
      <c r="F937" s="41"/>
      <c r="G937" s="41"/>
      <c r="H937" s="82"/>
      <c r="I937" s="82"/>
      <c r="J937" s="82"/>
      <c r="K937" s="82"/>
      <c r="L937" s="82"/>
      <c r="M937" s="82"/>
      <c r="N937" s="40"/>
      <c r="O937" s="39"/>
      <c r="P937" s="41"/>
      <c r="Q937" s="39"/>
      <c r="R937" s="40"/>
      <c r="S937" s="41"/>
      <c r="T937" s="39"/>
      <c r="U937" s="39"/>
      <c r="V937" s="39"/>
    </row>
    <row r="938" spans="1:22" ht="12.75" customHeight="1">
      <c r="A938" s="39"/>
      <c r="B938" s="39"/>
      <c r="C938" s="39"/>
      <c r="D938" s="39"/>
      <c r="E938" s="39"/>
      <c r="F938" s="41"/>
      <c r="G938" s="41"/>
      <c r="H938" s="82"/>
      <c r="I938" s="82"/>
      <c r="J938" s="82"/>
      <c r="K938" s="82"/>
      <c r="L938" s="82"/>
      <c r="M938" s="82"/>
      <c r="N938" s="40"/>
      <c r="O938" s="39"/>
      <c r="P938" s="41"/>
      <c r="Q938" s="39"/>
      <c r="R938" s="40"/>
      <c r="S938" s="41"/>
      <c r="T938" s="39"/>
      <c r="U938" s="39"/>
      <c r="V938" s="39"/>
    </row>
    <row r="939" spans="1:22" ht="12.75" customHeight="1">
      <c r="A939" s="39"/>
      <c r="B939" s="39"/>
      <c r="C939" s="39"/>
      <c r="D939" s="39"/>
      <c r="E939" s="39"/>
      <c r="F939" s="41"/>
      <c r="G939" s="41"/>
      <c r="H939" s="82"/>
      <c r="I939" s="82"/>
      <c r="J939" s="82"/>
      <c r="K939" s="82"/>
      <c r="L939" s="82"/>
      <c r="M939" s="82"/>
      <c r="N939" s="40"/>
      <c r="O939" s="39"/>
      <c r="P939" s="41"/>
      <c r="Q939" s="39"/>
      <c r="R939" s="40"/>
      <c r="S939" s="41"/>
      <c r="T939" s="39"/>
      <c r="U939" s="39"/>
      <c r="V939" s="39"/>
    </row>
    <row r="940" spans="1:22" ht="12.75" customHeight="1">
      <c r="A940" s="39"/>
      <c r="B940" s="39"/>
      <c r="C940" s="39"/>
      <c r="D940" s="39"/>
      <c r="E940" s="39"/>
      <c r="F940" s="41"/>
      <c r="G940" s="41"/>
      <c r="H940" s="82"/>
      <c r="I940" s="82"/>
      <c r="J940" s="82"/>
      <c r="K940" s="82"/>
      <c r="L940" s="82"/>
      <c r="M940" s="82"/>
      <c r="N940" s="40"/>
      <c r="O940" s="39"/>
      <c r="P940" s="41"/>
      <c r="Q940" s="39"/>
      <c r="R940" s="40"/>
      <c r="S940" s="41"/>
      <c r="T940" s="39"/>
      <c r="U940" s="39"/>
      <c r="V940" s="39"/>
    </row>
    <row r="941" spans="1:22" ht="12.75" customHeight="1">
      <c r="A941" s="39"/>
      <c r="B941" s="39"/>
      <c r="C941" s="39"/>
      <c r="D941" s="39"/>
      <c r="E941" s="39"/>
      <c r="F941" s="41"/>
      <c r="G941" s="41"/>
      <c r="H941" s="82"/>
      <c r="I941" s="82"/>
      <c r="J941" s="82"/>
      <c r="K941" s="82"/>
      <c r="L941" s="82"/>
      <c r="M941" s="82"/>
      <c r="N941" s="40"/>
      <c r="O941" s="39"/>
      <c r="P941" s="41"/>
      <c r="Q941" s="39"/>
      <c r="R941" s="40"/>
      <c r="S941" s="41"/>
      <c r="T941" s="39"/>
      <c r="U941" s="39"/>
      <c r="V941" s="39"/>
    </row>
    <row r="942" spans="1:22" ht="12.75" customHeight="1">
      <c r="A942" s="39"/>
      <c r="B942" s="39"/>
      <c r="C942" s="39"/>
      <c r="D942" s="39"/>
      <c r="E942" s="39"/>
      <c r="F942" s="41"/>
      <c r="G942" s="41"/>
      <c r="H942" s="82"/>
      <c r="I942" s="82"/>
      <c r="J942" s="82"/>
      <c r="K942" s="82"/>
      <c r="L942" s="82"/>
      <c r="M942" s="82"/>
      <c r="N942" s="40"/>
      <c r="O942" s="39"/>
      <c r="P942" s="41"/>
      <c r="Q942" s="39"/>
      <c r="R942" s="40"/>
      <c r="S942" s="41"/>
      <c r="T942" s="39"/>
      <c r="U942" s="39"/>
      <c r="V942" s="39"/>
    </row>
    <row r="943" spans="1:22" ht="12.75" customHeight="1">
      <c r="A943" s="39"/>
      <c r="B943" s="39"/>
      <c r="C943" s="39"/>
      <c r="D943" s="39"/>
      <c r="E943" s="39"/>
      <c r="F943" s="41"/>
      <c r="G943" s="41"/>
      <c r="H943" s="82"/>
      <c r="I943" s="82"/>
      <c r="J943" s="82"/>
      <c r="K943" s="82"/>
      <c r="L943" s="82"/>
      <c r="M943" s="82"/>
      <c r="N943" s="40"/>
      <c r="O943" s="39"/>
      <c r="P943" s="41"/>
      <c r="Q943" s="39"/>
      <c r="R943" s="40"/>
      <c r="S943" s="41"/>
      <c r="T943" s="39"/>
      <c r="U943" s="39"/>
      <c r="V943" s="39"/>
    </row>
    <row r="944" spans="1:22" ht="12.75" customHeight="1">
      <c r="A944" s="39"/>
      <c r="B944" s="39"/>
      <c r="C944" s="39"/>
      <c r="D944" s="39"/>
      <c r="E944" s="39"/>
      <c r="F944" s="41"/>
      <c r="G944" s="41"/>
      <c r="H944" s="82"/>
      <c r="I944" s="82"/>
      <c r="J944" s="82"/>
      <c r="K944" s="82"/>
      <c r="L944" s="82"/>
      <c r="M944" s="82"/>
      <c r="N944" s="40"/>
      <c r="O944" s="39"/>
      <c r="P944" s="41"/>
      <c r="Q944" s="39"/>
      <c r="R944" s="40"/>
      <c r="S944" s="41"/>
      <c r="T944" s="39"/>
      <c r="U944" s="39"/>
      <c r="V944" s="39"/>
    </row>
    <row r="945" spans="1:22" ht="12.75" customHeight="1">
      <c r="A945" s="39"/>
      <c r="B945" s="39"/>
      <c r="C945" s="39"/>
      <c r="D945" s="39"/>
      <c r="E945" s="39"/>
      <c r="F945" s="41"/>
      <c r="G945" s="41"/>
      <c r="H945" s="82"/>
      <c r="I945" s="82"/>
      <c r="J945" s="82"/>
      <c r="K945" s="82"/>
      <c r="L945" s="82"/>
      <c r="M945" s="82"/>
      <c r="N945" s="40"/>
      <c r="O945" s="39"/>
      <c r="P945" s="41"/>
      <c r="Q945" s="39"/>
      <c r="R945" s="40"/>
      <c r="S945" s="41"/>
      <c r="T945" s="39"/>
      <c r="U945" s="39"/>
      <c r="V945" s="39"/>
    </row>
    <row r="946" spans="1:22" ht="12.75" customHeight="1">
      <c r="A946" s="39"/>
      <c r="B946" s="39"/>
      <c r="C946" s="39"/>
      <c r="D946" s="39"/>
      <c r="E946" s="39"/>
      <c r="F946" s="41"/>
      <c r="G946" s="41"/>
      <c r="H946" s="82"/>
      <c r="I946" s="82"/>
      <c r="J946" s="82"/>
      <c r="K946" s="82"/>
      <c r="L946" s="82"/>
      <c r="M946" s="82"/>
      <c r="N946" s="40"/>
      <c r="O946" s="39"/>
      <c r="P946" s="41"/>
      <c r="Q946" s="39"/>
      <c r="R946" s="40"/>
      <c r="S946" s="41"/>
      <c r="T946" s="39"/>
      <c r="U946" s="39"/>
      <c r="V946" s="39"/>
    </row>
    <row r="947" spans="1:22" ht="12.75" customHeight="1">
      <c r="A947" s="39"/>
      <c r="B947" s="39"/>
      <c r="C947" s="39"/>
      <c r="D947" s="39"/>
      <c r="E947" s="39"/>
      <c r="F947" s="41"/>
      <c r="G947" s="41"/>
      <c r="H947" s="82"/>
      <c r="I947" s="82"/>
      <c r="J947" s="82"/>
      <c r="K947" s="82"/>
      <c r="L947" s="82"/>
      <c r="M947" s="82"/>
      <c r="N947" s="40"/>
      <c r="O947" s="39"/>
      <c r="P947" s="41"/>
      <c r="Q947" s="39"/>
      <c r="R947" s="40"/>
      <c r="S947" s="41"/>
      <c r="T947" s="39"/>
      <c r="U947" s="39"/>
      <c r="V947" s="39"/>
    </row>
    <row r="948" spans="1:22" ht="12.75" customHeight="1">
      <c r="A948" s="39"/>
      <c r="B948" s="39"/>
      <c r="C948" s="39"/>
      <c r="D948" s="39"/>
      <c r="E948" s="39"/>
      <c r="F948" s="41"/>
      <c r="G948" s="41"/>
      <c r="H948" s="82"/>
      <c r="I948" s="82"/>
      <c r="J948" s="82"/>
      <c r="K948" s="82"/>
      <c r="L948" s="82"/>
      <c r="M948" s="82"/>
      <c r="N948" s="40"/>
      <c r="O948" s="39"/>
      <c r="P948" s="41"/>
      <c r="Q948" s="39"/>
      <c r="R948" s="40"/>
      <c r="S948" s="41"/>
      <c r="T948" s="39"/>
      <c r="U948" s="39"/>
      <c r="V948" s="39"/>
    </row>
    <row r="949" spans="1:22" ht="12.75" customHeight="1">
      <c r="A949" s="39"/>
      <c r="B949" s="39"/>
      <c r="C949" s="39"/>
      <c r="D949" s="39"/>
      <c r="E949" s="39"/>
      <c r="F949" s="41"/>
      <c r="G949" s="41"/>
      <c r="H949" s="82"/>
      <c r="I949" s="82"/>
      <c r="J949" s="82"/>
      <c r="K949" s="82"/>
      <c r="L949" s="82"/>
      <c r="M949" s="82"/>
      <c r="N949" s="40"/>
      <c r="O949" s="39"/>
      <c r="P949" s="41"/>
      <c r="Q949" s="39"/>
      <c r="R949" s="40"/>
      <c r="S949" s="41"/>
      <c r="T949" s="39"/>
      <c r="U949" s="39"/>
      <c r="V949" s="39"/>
    </row>
    <row r="950" spans="1:22" ht="12.75" customHeight="1">
      <c r="A950" s="39"/>
      <c r="B950" s="39"/>
      <c r="C950" s="39"/>
      <c r="D950" s="39"/>
      <c r="E950" s="39"/>
      <c r="F950" s="41"/>
      <c r="G950" s="41"/>
      <c r="H950" s="82"/>
      <c r="I950" s="82"/>
      <c r="J950" s="82"/>
      <c r="K950" s="82"/>
      <c r="L950" s="82"/>
      <c r="M950" s="82"/>
      <c r="N950" s="40"/>
      <c r="O950" s="39"/>
      <c r="P950" s="41"/>
      <c r="Q950" s="39"/>
      <c r="R950" s="40"/>
      <c r="S950" s="41"/>
      <c r="T950" s="39"/>
      <c r="U950" s="39"/>
      <c r="V950" s="39"/>
    </row>
    <row r="951" spans="1:22" ht="12.75" customHeight="1">
      <c r="A951" s="39"/>
      <c r="B951" s="39"/>
      <c r="C951" s="39"/>
      <c r="D951" s="39"/>
      <c r="E951" s="39"/>
      <c r="F951" s="41"/>
      <c r="G951" s="41"/>
      <c r="H951" s="82"/>
      <c r="I951" s="82"/>
      <c r="J951" s="82"/>
      <c r="K951" s="82"/>
      <c r="L951" s="82"/>
      <c r="M951" s="82"/>
      <c r="N951" s="40"/>
      <c r="O951" s="39"/>
      <c r="P951" s="41"/>
      <c r="Q951" s="39"/>
      <c r="R951" s="40"/>
      <c r="S951" s="41"/>
      <c r="T951" s="39"/>
      <c r="U951" s="39"/>
      <c r="V951" s="39"/>
    </row>
    <row r="952" spans="1:22" ht="12.75" customHeight="1">
      <c r="A952" s="39"/>
      <c r="B952" s="39"/>
      <c r="C952" s="39"/>
      <c r="D952" s="39"/>
      <c r="E952" s="39"/>
      <c r="F952" s="41"/>
      <c r="G952" s="41"/>
      <c r="H952" s="82"/>
      <c r="I952" s="82"/>
      <c r="J952" s="82"/>
      <c r="K952" s="82"/>
      <c r="L952" s="82"/>
      <c r="M952" s="82"/>
      <c r="N952" s="40"/>
      <c r="O952" s="39"/>
      <c r="P952" s="41"/>
      <c r="Q952" s="39"/>
      <c r="R952" s="40"/>
      <c r="S952" s="41"/>
      <c r="T952" s="39"/>
      <c r="U952" s="39"/>
      <c r="V952" s="39"/>
    </row>
    <row r="953" spans="1:22" ht="12.75" customHeight="1">
      <c r="A953" s="39"/>
      <c r="B953" s="39"/>
      <c r="C953" s="39"/>
      <c r="D953" s="39"/>
      <c r="E953" s="39"/>
      <c r="F953" s="41"/>
      <c r="G953" s="41"/>
      <c r="H953" s="82"/>
      <c r="I953" s="82"/>
      <c r="J953" s="82"/>
      <c r="K953" s="82"/>
      <c r="L953" s="82"/>
      <c r="M953" s="82"/>
      <c r="N953" s="40"/>
      <c r="O953" s="39"/>
      <c r="P953" s="41"/>
      <c r="Q953" s="39"/>
      <c r="R953" s="40"/>
      <c r="S953" s="41"/>
      <c r="T953" s="39"/>
      <c r="U953" s="39"/>
      <c r="V953" s="39"/>
    </row>
    <row r="954" spans="1:22" ht="12.75" customHeight="1">
      <c r="A954" s="39"/>
      <c r="B954" s="39"/>
      <c r="C954" s="39"/>
      <c r="D954" s="39"/>
      <c r="E954" s="39"/>
      <c r="F954" s="41"/>
      <c r="G954" s="41"/>
      <c r="H954" s="82"/>
      <c r="I954" s="82"/>
      <c r="J954" s="82"/>
      <c r="K954" s="82"/>
      <c r="L954" s="82"/>
      <c r="M954" s="82"/>
      <c r="N954" s="40"/>
      <c r="O954" s="39"/>
      <c r="P954" s="41"/>
      <c r="Q954" s="39"/>
      <c r="R954" s="40"/>
      <c r="S954" s="41"/>
      <c r="T954" s="39"/>
      <c r="U954" s="39"/>
      <c r="V954" s="39"/>
    </row>
    <row r="955" spans="1:22" ht="12.75" customHeight="1">
      <c r="A955" s="39"/>
      <c r="B955" s="39"/>
      <c r="C955" s="39"/>
      <c r="D955" s="39"/>
      <c r="E955" s="39"/>
      <c r="F955" s="41"/>
      <c r="G955" s="41"/>
      <c r="H955" s="82"/>
      <c r="I955" s="82"/>
      <c r="J955" s="82"/>
      <c r="K955" s="82"/>
      <c r="L955" s="82"/>
      <c r="M955" s="82"/>
      <c r="N955" s="40"/>
      <c r="O955" s="39"/>
      <c r="P955" s="41"/>
      <c r="Q955" s="39"/>
      <c r="R955" s="40"/>
      <c r="S955" s="41"/>
      <c r="T955" s="39"/>
      <c r="U955" s="39"/>
      <c r="V955" s="39"/>
    </row>
    <row r="956" spans="1:22" ht="12.75" customHeight="1">
      <c r="A956" s="39"/>
      <c r="B956" s="39"/>
      <c r="C956" s="39"/>
      <c r="D956" s="39"/>
      <c r="E956" s="39"/>
      <c r="F956" s="41"/>
      <c r="G956" s="41"/>
      <c r="H956" s="82"/>
      <c r="I956" s="82"/>
      <c r="J956" s="82"/>
      <c r="K956" s="82"/>
      <c r="L956" s="82"/>
      <c r="M956" s="82"/>
      <c r="N956" s="40"/>
      <c r="O956" s="39"/>
      <c r="P956" s="41"/>
      <c r="Q956" s="39"/>
      <c r="R956" s="40"/>
      <c r="S956" s="41"/>
      <c r="T956" s="39"/>
      <c r="U956" s="39"/>
      <c r="V956" s="39"/>
    </row>
    <row r="957" spans="1:22" ht="12.75" customHeight="1">
      <c r="A957" s="39"/>
      <c r="B957" s="39"/>
      <c r="C957" s="39"/>
      <c r="D957" s="39"/>
      <c r="E957" s="39"/>
      <c r="F957" s="41"/>
      <c r="G957" s="41"/>
      <c r="H957" s="82"/>
      <c r="I957" s="82"/>
      <c r="J957" s="82"/>
      <c r="K957" s="82"/>
      <c r="L957" s="82"/>
      <c r="M957" s="82"/>
      <c r="N957" s="40"/>
      <c r="O957" s="39"/>
      <c r="P957" s="41"/>
      <c r="Q957" s="39"/>
      <c r="R957" s="40"/>
      <c r="S957" s="41"/>
      <c r="T957" s="39"/>
      <c r="U957" s="39"/>
      <c r="V957" s="39"/>
    </row>
    <row r="958" spans="1:22" ht="12.75" customHeight="1">
      <c r="A958" s="39"/>
      <c r="B958" s="39"/>
      <c r="C958" s="39"/>
      <c r="D958" s="39"/>
      <c r="E958" s="39"/>
      <c r="F958" s="41"/>
      <c r="G958" s="41"/>
      <c r="H958" s="82"/>
      <c r="I958" s="82"/>
      <c r="J958" s="82"/>
      <c r="K958" s="82"/>
      <c r="L958" s="82"/>
      <c r="M958" s="82"/>
      <c r="N958" s="40"/>
      <c r="O958" s="39"/>
      <c r="P958" s="41"/>
      <c r="Q958" s="39"/>
      <c r="R958" s="40"/>
      <c r="S958" s="41"/>
      <c r="T958" s="39"/>
      <c r="U958" s="39"/>
      <c r="V958" s="39"/>
    </row>
    <row r="959" spans="1:22" ht="12.75" customHeight="1">
      <c r="A959" s="39"/>
      <c r="B959" s="39"/>
      <c r="C959" s="39"/>
      <c r="D959" s="39"/>
      <c r="E959" s="39"/>
      <c r="F959" s="41"/>
      <c r="G959" s="41"/>
      <c r="H959" s="82"/>
      <c r="I959" s="82"/>
      <c r="J959" s="82"/>
      <c r="K959" s="82"/>
      <c r="L959" s="82"/>
      <c r="M959" s="82"/>
      <c r="N959" s="40"/>
      <c r="O959" s="39"/>
      <c r="P959" s="41"/>
      <c r="Q959" s="39"/>
      <c r="R959" s="40"/>
      <c r="S959" s="41"/>
      <c r="T959" s="39"/>
      <c r="U959" s="39"/>
      <c r="V959" s="39"/>
    </row>
    <row r="960" spans="1:22" ht="12.75" customHeight="1">
      <c r="A960" s="39"/>
      <c r="B960" s="39"/>
      <c r="C960" s="39"/>
      <c r="D960" s="39"/>
      <c r="E960" s="39"/>
      <c r="F960" s="41"/>
      <c r="G960" s="41"/>
      <c r="H960" s="82"/>
      <c r="I960" s="82"/>
      <c r="J960" s="82"/>
      <c r="K960" s="82"/>
      <c r="L960" s="82"/>
      <c r="M960" s="82"/>
      <c r="N960" s="40"/>
      <c r="O960" s="39"/>
      <c r="P960" s="41"/>
      <c r="Q960" s="39"/>
      <c r="R960" s="40"/>
      <c r="S960" s="41"/>
      <c r="T960" s="39"/>
      <c r="U960" s="39"/>
      <c r="V960" s="39"/>
    </row>
    <row r="961" spans="1:22" ht="12.75" customHeight="1">
      <c r="A961" s="39"/>
      <c r="B961" s="39"/>
      <c r="C961" s="39"/>
      <c r="D961" s="39"/>
      <c r="E961" s="39"/>
      <c r="F961" s="41"/>
      <c r="G961" s="41"/>
      <c r="H961" s="82"/>
      <c r="I961" s="82"/>
      <c r="J961" s="82"/>
      <c r="K961" s="82"/>
      <c r="L961" s="82"/>
      <c r="M961" s="82"/>
      <c r="N961" s="40"/>
      <c r="O961" s="39"/>
      <c r="P961" s="41"/>
      <c r="Q961" s="39"/>
      <c r="R961" s="40"/>
      <c r="S961" s="41"/>
      <c r="T961" s="39"/>
      <c r="U961" s="39"/>
      <c r="V961" s="39"/>
    </row>
    <row r="962" spans="1:22" ht="12.75" customHeight="1">
      <c r="A962" s="39"/>
      <c r="B962" s="39"/>
      <c r="C962" s="39"/>
      <c r="D962" s="39"/>
      <c r="E962" s="39"/>
      <c r="F962" s="41"/>
      <c r="G962" s="41"/>
      <c r="H962" s="82"/>
      <c r="I962" s="82"/>
      <c r="J962" s="82"/>
      <c r="K962" s="82"/>
      <c r="L962" s="82"/>
      <c r="M962" s="82"/>
      <c r="N962" s="40"/>
      <c r="O962" s="39"/>
      <c r="P962" s="41"/>
      <c r="Q962" s="39"/>
      <c r="R962" s="40"/>
      <c r="S962" s="41"/>
      <c r="T962" s="39"/>
      <c r="U962" s="39"/>
      <c r="V962" s="39"/>
    </row>
    <row r="963" spans="1:22" ht="12.75" customHeight="1">
      <c r="A963" s="39"/>
      <c r="B963" s="39"/>
      <c r="C963" s="39"/>
      <c r="D963" s="39"/>
      <c r="E963" s="39"/>
      <c r="F963" s="41"/>
      <c r="G963" s="41"/>
      <c r="H963" s="82"/>
      <c r="I963" s="82"/>
      <c r="J963" s="82"/>
      <c r="K963" s="82"/>
      <c r="L963" s="82"/>
      <c r="M963" s="82"/>
      <c r="N963" s="40"/>
      <c r="O963" s="39"/>
      <c r="P963" s="41"/>
      <c r="Q963" s="39"/>
      <c r="R963" s="40"/>
      <c r="S963" s="41"/>
      <c r="T963" s="39"/>
      <c r="U963" s="39"/>
      <c r="V963" s="39"/>
    </row>
    <row r="964" spans="1:22" ht="12.75" customHeight="1">
      <c r="A964" s="39"/>
      <c r="B964" s="39"/>
      <c r="C964" s="39"/>
      <c r="D964" s="39"/>
      <c r="E964" s="39"/>
      <c r="F964" s="41"/>
      <c r="G964" s="41"/>
      <c r="H964" s="82"/>
      <c r="I964" s="82"/>
      <c r="J964" s="82"/>
      <c r="K964" s="82"/>
      <c r="L964" s="82"/>
      <c r="M964" s="82"/>
      <c r="N964" s="40"/>
      <c r="O964" s="39"/>
      <c r="P964" s="41"/>
      <c r="Q964" s="39"/>
      <c r="R964" s="40"/>
      <c r="S964" s="41"/>
      <c r="T964" s="39"/>
      <c r="U964" s="39"/>
      <c r="V964" s="39"/>
    </row>
    <row r="965" spans="1:22" ht="12.75" customHeight="1">
      <c r="A965" s="39"/>
      <c r="B965" s="39"/>
      <c r="C965" s="39"/>
      <c r="D965" s="39"/>
      <c r="E965" s="39"/>
      <c r="F965" s="41"/>
      <c r="G965" s="41"/>
      <c r="H965" s="82"/>
      <c r="I965" s="82"/>
      <c r="J965" s="82"/>
      <c r="K965" s="82"/>
      <c r="L965" s="82"/>
      <c r="M965" s="82"/>
      <c r="N965" s="40"/>
      <c r="O965" s="39"/>
      <c r="P965" s="41"/>
      <c r="Q965" s="39"/>
      <c r="R965" s="40"/>
      <c r="S965" s="41"/>
      <c r="T965" s="39"/>
      <c r="U965" s="39"/>
      <c r="V965" s="39"/>
    </row>
    <row r="966" spans="1:22" ht="12.75" customHeight="1">
      <c r="A966" s="39"/>
      <c r="B966" s="39"/>
      <c r="C966" s="39"/>
      <c r="D966" s="39"/>
      <c r="E966" s="39"/>
      <c r="F966" s="41"/>
      <c r="G966" s="41"/>
      <c r="H966" s="82"/>
      <c r="I966" s="82"/>
      <c r="J966" s="82"/>
      <c r="K966" s="82"/>
      <c r="L966" s="82"/>
      <c r="M966" s="82"/>
      <c r="N966" s="40"/>
      <c r="O966" s="39"/>
      <c r="P966" s="41"/>
      <c r="Q966" s="39"/>
      <c r="R966" s="40"/>
      <c r="S966" s="41"/>
      <c r="T966" s="39"/>
      <c r="U966" s="39"/>
      <c r="V966" s="39"/>
    </row>
    <row r="967" spans="1:22" ht="12.75" customHeight="1">
      <c r="A967" s="39"/>
      <c r="B967" s="39"/>
      <c r="C967" s="39"/>
      <c r="D967" s="39"/>
      <c r="E967" s="39"/>
      <c r="F967" s="41"/>
      <c r="G967" s="41"/>
      <c r="H967" s="82"/>
      <c r="I967" s="82"/>
      <c r="J967" s="82"/>
      <c r="K967" s="82"/>
      <c r="L967" s="82"/>
      <c r="M967" s="82"/>
      <c r="N967" s="40"/>
      <c r="O967" s="39"/>
      <c r="P967" s="41"/>
      <c r="Q967" s="39"/>
      <c r="R967" s="40"/>
      <c r="S967" s="41"/>
      <c r="T967" s="39"/>
      <c r="U967" s="39"/>
      <c r="V967" s="39"/>
    </row>
    <row r="968" spans="1:22" ht="12.75" customHeight="1">
      <c r="A968" s="39"/>
      <c r="B968" s="39"/>
      <c r="C968" s="39"/>
      <c r="D968" s="39"/>
      <c r="E968" s="39"/>
      <c r="F968" s="41"/>
      <c r="G968" s="41"/>
      <c r="H968" s="82"/>
      <c r="I968" s="82"/>
      <c r="J968" s="82"/>
      <c r="K968" s="82"/>
      <c r="L968" s="82"/>
      <c r="M968" s="82"/>
      <c r="N968" s="40"/>
      <c r="O968" s="39"/>
      <c r="P968" s="41"/>
      <c r="Q968" s="39"/>
      <c r="R968" s="40"/>
      <c r="S968" s="41"/>
      <c r="T968" s="39"/>
      <c r="U968" s="39"/>
      <c r="V968" s="39"/>
    </row>
    <row r="969" spans="1:22" ht="12.75" customHeight="1">
      <c r="A969" s="39"/>
      <c r="B969" s="39"/>
      <c r="C969" s="39"/>
      <c r="D969" s="39"/>
      <c r="E969" s="39"/>
      <c r="F969" s="41"/>
      <c r="G969" s="41"/>
      <c r="H969" s="82"/>
      <c r="I969" s="82"/>
      <c r="J969" s="82"/>
      <c r="K969" s="82"/>
      <c r="L969" s="82"/>
      <c r="M969" s="82"/>
      <c r="N969" s="40"/>
      <c r="O969" s="39"/>
      <c r="P969" s="41"/>
      <c r="Q969" s="39"/>
      <c r="R969" s="40"/>
      <c r="S969" s="41"/>
      <c r="T969" s="39"/>
      <c r="U969" s="39"/>
      <c r="V969" s="39"/>
    </row>
    <row r="970" spans="1:22" ht="12.75" customHeight="1">
      <c r="A970" s="39"/>
      <c r="B970" s="39"/>
      <c r="C970" s="39"/>
      <c r="D970" s="39"/>
      <c r="E970" s="39"/>
      <c r="F970" s="41"/>
      <c r="G970" s="41"/>
      <c r="H970" s="82"/>
      <c r="I970" s="82"/>
      <c r="J970" s="82"/>
      <c r="K970" s="82"/>
      <c r="L970" s="82"/>
      <c r="M970" s="82"/>
      <c r="N970" s="40"/>
      <c r="O970" s="39"/>
      <c r="P970" s="41"/>
      <c r="Q970" s="39"/>
      <c r="R970" s="40"/>
      <c r="S970" s="41"/>
      <c r="T970" s="39"/>
      <c r="U970" s="39"/>
      <c r="V970" s="39"/>
    </row>
    <row r="971" spans="1:22" ht="12.75" customHeight="1">
      <c r="A971" s="39"/>
      <c r="B971" s="39"/>
      <c r="C971" s="39"/>
      <c r="D971" s="39"/>
      <c r="E971" s="39"/>
      <c r="F971" s="41"/>
      <c r="G971" s="41"/>
      <c r="H971" s="82"/>
      <c r="I971" s="82"/>
      <c r="J971" s="82"/>
      <c r="K971" s="82"/>
      <c r="L971" s="82"/>
      <c r="M971" s="82"/>
      <c r="N971" s="40"/>
      <c r="O971" s="39"/>
      <c r="P971" s="41"/>
      <c r="Q971" s="39"/>
      <c r="R971" s="40"/>
      <c r="S971" s="41"/>
      <c r="T971" s="39"/>
      <c r="U971" s="39"/>
      <c r="V971" s="39"/>
    </row>
    <row r="972" spans="1:22" ht="12.75" customHeight="1">
      <c r="A972" s="39"/>
      <c r="B972" s="39"/>
      <c r="C972" s="39"/>
      <c r="D972" s="39"/>
      <c r="E972" s="39"/>
      <c r="F972" s="41"/>
      <c r="G972" s="41"/>
      <c r="H972" s="82"/>
      <c r="I972" s="82"/>
      <c r="J972" s="82"/>
      <c r="K972" s="82"/>
      <c r="L972" s="82"/>
      <c r="M972" s="82"/>
      <c r="N972" s="40"/>
      <c r="O972" s="39"/>
      <c r="P972" s="41"/>
      <c r="Q972" s="39"/>
      <c r="R972" s="40"/>
      <c r="S972" s="41"/>
      <c r="T972" s="39"/>
      <c r="U972" s="39"/>
      <c r="V972" s="39"/>
    </row>
    <row r="973" spans="1:22" ht="12.75" customHeight="1">
      <c r="A973" s="39"/>
      <c r="B973" s="39"/>
      <c r="C973" s="39"/>
      <c r="D973" s="39"/>
      <c r="E973" s="39"/>
      <c r="F973" s="41"/>
      <c r="G973" s="41"/>
      <c r="H973" s="82"/>
      <c r="I973" s="82"/>
      <c r="J973" s="82"/>
      <c r="K973" s="82"/>
      <c r="L973" s="82"/>
      <c r="M973" s="82"/>
      <c r="N973" s="40"/>
      <c r="O973" s="39"/>
      <c r="P973" s="41"/>
      <c r="Q973" s="39"/>
      <c r="R973" s="40"/>
      <c r="S973" s="41"/>
      <c r="T973" s="39"/>
      <c r="U973" s="39"/>
      <c r="V973" s="39"/>
    </row>
    <row r="974" spans="1:22" ht="12.75" customHeight="1">
      <c r="A974" s="39"/>
      <c r="B974" s="39"/>
      <c r="C974" s="39"/>
      <c r="D974" s="39"/>
      <c r="E974" s="39"/>
      <c r="F974" s="41"/>
      <c r="G974" s="41"/>
      <c r="H974" s="82"/>
      <c r="I974" s="82"/>
      <c r="J974" s="82"/>
      <c r="K974" s="82"/>
      <c r="L974" s="82"/>
      <c r="M974" s="82"/>
      <c r="N974" s="40"/>
      <c r="O974" s="39"/>
      <c r="P974" s="41"/>
      <c r="Q974" s="39"/>
      <c r="R974" s="40"/>
      <c r="S974" s="41"/>
      <c r="T974" s="39"/>
      <c r="U974" s="39"/>
      <c r="V974" s="39"/>
    </row>
    <row r="975" spans="1:22" ht="12.75" customHeight="1">
      <c r="A975" s="39"/>
      <c r="B975" s="39"/>
      <c r="C975" s="39"/>
      <c r="D975" s="39"/>
      <c r="E975" s="39"/>
      <c r="F975" s="41"/>
      <c r="G975" s="41"/>
      <c r="H975" s="82"/>
      <c r="I975" s="82"/>
      <c r="J975" s="82"/>
      <c r="K975" s="82"/>
      <c r="L975" s="82"/>
      <c r="M975" s="82"/>
      <c r="N975" s="40"/>
      <c r="O975" s="39"/>
      <c r="P975" s="41"/>
      <c r="Q975" s="39"/>
      <c r="R975" s="40"/>
      <c r="S975" s="41"/>
      <c r="T975" s="39"/>
      <c r="U975" s="39"/>
      <c r="V975" s="39"/>
    </row>
    <row r="976" spans="1:22" ht="12.75" customHeight="1">
      <c r="A976" s="39"/>
      <c r="B976" s="39"/>
      <c r="C976" s="39"/>
      <c r="D976" s="39"/>
      <c r="E976" s="39"/>
      <c r="F976" s="41"/>
      <c r="G976" s="41"/>
      <c r="H976" s="82"/>
      <c r="I976" s="82"/>
      <c r="J976" s="82"/>
      <c r="K976" s="82"/>
      <c r="L976" s="82"/>
      <c r="M976" s="82"/>
      <c r="N976" s="40"/>
      <c r="O976" s="39"/>
      <c r="P976" s="41"/>
      <c r="Q976" s="39"/>
      <c r="R976" s="40"/>
      <c r="S976" s="41"/>
      <c r="T976" s="39"/>
      <c r="U976" s="39"/>
      <c r="V976" s="39"/>
    </row>
    <row r="977" spans="1:22" ht="12.75" customHeight="1">
      <c r="A977" s="39"/>
      <c r="B977" s="39"/>
      <c r="C977" s="39"/>
      <c r="D977" s="39"/>
      <c r="E977" s="39"/>
      <c r="F977" s="41"/>
      <c r="G977" s="41"/>
      <c r="H977" s="82"/>
      <c r="I977" s="82"/>
      <c r="J977" s="82"/>
      <c r="K977" s="82"/>
      <c r="L977" s="82"/>
      <c r="M977" s="82"/>
      <c r="N977" s="40"/>
      <c r="O977" s="39"/>
      <c r="P977" s="41"/>
      <c r="Q977" s="39"/>
      <c r="R977" s="40"/>
      <c r="S977" s="41"/>
      <c r="T977" s="39"/>
      <c r="U977" s="39"/>
      <c r="V977" s="39"/>
    </row>
    <row r="978" spans="1:22" ht="12.75" customHeight="1">
      <c r="A978" s="39"/>
      <c r="B978" s="39"/>
      <c r="C978" s="39"/>
      <c r="D978" s="39"/>
      <c r="E978" s="39"/>
      <c r="F978" s="41"/>
      <c r="G978" s="41"/>
      <c r="H978" s="82"/>
      <c r="I978" s="82"/>
      <c r="J978" s="82"/>
      <c r="K978" s="82"/>
      <c r="L978" s="82"/>
      <c r="M978" s="82"/>
      <c r="N978" s="40"/>
      <c r="O978" s="39"/>
      <c r="P978" s="41"/>
      <c r="Q978" s="39"/>
      <c r="R978" s="40"/>
      <c r="S978" s="41"/>
      <c r="T978" s="39"/>
      <c r="U978" s="39"/>
      <c r="V978" s="39"/>
    </row>
    <row r="979" spans="1:22" ht="12.75" customHeight="1">
      <c r="A979" s="39"/>
      <c r="B979" s="39"/>
      <c r="C979" s="39"/>
      <c r="D979" s="39"/>
      <c r="E979" s="39"/>
      <c r="F979" s="41"/>
      <c r="G979" s="41"/>
      <c r="H979" s="82"/>
      <c r="I979" s="82"/>
      <c r="J979" s="82"/>
      <c r="K979" s="82"/>
      <c r="L979" s="82"/>
      <c r="M979" s="82"/>
      <c r="N979" s="40"/>
      <c r="O979" s="39"/>
      <c r="P979" s="41"/>
      <c r="Q979" s="39"/>
      <c r="R979" s="40"/>
      <c r="S979" s="41"/>
      <c r="T979" s="39"/>
      <c r="U979" s="39"/>
      <c r="V979" s="39"/>
    </row>
    <row r="980" spans="1:22" ht="12.75" customHeight="1">
      <c r="A980" s="39"/>
      <c r="B980" s="39"/>
      <c r="C980" s="39"/>
      <c r="D980" s="39"/>
      <c r="E980" s="39"/>
      <c r="F980" s="41"/>
      <c r="G980" s="41"/>
      <c r="H980" s="82"/>
      <c r="I980" s="82"/>
      <c r="J980" s="82"/>
      <c r="K980" s="82"/>
      <c r="L980" s="82"/>
      <c r="M980" s="82"/>
      <c r="N980" s="40"/>
      <c r="O980" s="39"/>
      <c r="P980" s="41"/>
      <c r="Q980" s="39"/>
      <c r="R980" s="40"/>
      <c r="S980" s="41"/>
      <c r="T980" s="39"/>
      <c r="U980" s="39"/>
      <c r="V980" s="39"/>
    </row>
    <row r="981" spans="1:22" ht="12.75" customHeight="1">
      <c r="A981" s="39"/>
      <c r="B981" s="39"/>
      <c r="C981" s="39"/>
      <c r="D981" s="39"/>
      <c r="E981" s="39"/>
      <c r="F981" s="41"/>
      <c r="G981" s="41"/>
      <c r="H981" s="82"/>
      <c r="I981" s="82"/>
      <c r="J981" s="82"/>
      <c r="K981" s="82"/>
      <c r="L981" s="82"/>
      <c r="M981" s="82"/>
      <c r="N981" s="40"/>
      <c r="O981" s="39"/>
      <c r="P981" s="41"/>
      <c r="Q981" s="39"/>
      <c r="R981" s="40"/>
      <c r="S981" s="41"/>
      <c r="T981" s="39"/>
      <c r="U981" s="39"/>
      <c r="V981" s="39"/>
    </row>
    <row r="982" spans="1:22" ht="12.75" customHeight="1">
      <c r="A982" s="39"/>
      <c r="B982" s="39"/>
      <c r="C982" s="39"/>
      <c r="D982" s="39"/>
      <c r="E982" s="39"/>
      <c r="F982" s="41"/>
      <c r="G982" s="41"/>
      <c r="H982" s="82"/>
      <c r="I982" s="82"/>
      <c r="J982" s="82"/>
      <c r="K982" s="82"/>
      <c r="L982" s="82"/>
      <c r="M982" s="82"/>
      <c r="N982" s="40"/>
      <c r="O982" s="39"/>
      <c r="P982" s="41"/>
      <c r="Q982" s="39"/>
      <c r="R982" s="40"/>
      <c r="S982" s="41"/>
      <c r="T982" s="39"/>
      <c r="U982" s="39"/>
      <c r="V982" s="39"/>
    </row>
    <row r="983" spans="1:22" ht="12.75" customHeight="1">
      <c r="A983" s="39"/>
      <c r="B983" s="39"/>
      <c r="C983" s="39"/>
      <c r="D983" s="39"/>
      <c r="E983" s="39"/>
      <c r="F983" s="41"/>
      <c r="G983" s="41"/>
      <c r="H983" s="82"/>
      <c r="I983" s="82"/>
      <c r="J983" s="82"/>
      <c r="K983" s="82"/>
      <c r="L983" s="82"/>
      <c r="M983" s="82"/>
      <c r="N983" s="40"/>
      <c r="O983" s="39"/>
      <c r="P983" s="41"/>
      <c r="Q983" s="39"/>
      <c r="R983" s="40"/>
      <c r="S983" s="41"/>
      <c r="T983" s="39"/>
      <c r="U983" s="39"/>
      <c r="V983" s="39"/>
    </row>
    <row r="984" spans="1:22" ht="12.75" customHeight="1">
      <c r="A984" s="39"/>
      <c r="B984" s="39"/>
      <c r="C984" s="39"/>
      <c r="D984" s="39"/>
      <c r="E984" s="39"/>
      <c r="F984" s="41"/>
      <c r="G984" s="41"/>
      <c r="H984" s="82"/>
      <c r="I984" s="82"/>
      <c r="J984" s="82"/>
      <c r="K984" s="82"/>
      <c r="L984" s="82"/>
      <c r="M984" s="82"/>
      <c r="N984" s="40"/>
      <c r="O984" s="39"/>
      <c r="P984" s="41"/>
      <c r="Q984" s="39"/>
      <c r="R984" s="40"/>
      <c r="S984" s="41"/>
      <c r="T984" s="39"/>
      <c r="U984" s="39"/>
      <c r="V984" s="39"/>
    </row>
    <row r="985" spans="1:22" ht="12.75" customHeight="1">
      <c r="A985" s="39"/>
      <c r="B985" s="39"/>
      <c r="C985" s="39"/>
      <c r="D985" s="39"/>
      <c r="E985" s="39"/>
      <c r="F985" s="41"/>
      <c r="G985" s="41"/>
      <c r="H985" s="82"/>
      <c r="I985" s="82"/>
      <c r="J985" s="82"/>
      <c r="K985" s="82"/>
      <c r="L985" s="82"/>
      <c r="M985" s="82"/>
      <c r="N985" s="40"/>
      <c r="O985" s="39"/>
      <c r="P985" s="41"/>
      <c r="Q985" s="39"/>
      <c r="R985" s="40"/>
      <c r="S985" s="41"/>
      <c r="T985" s="39"/>
      <c r="U985" s="39"/>
      <c r="V985" s="39"/>
    </row>
    <row r="986" spans="1:22" ht="12.75" customHeight="1">
      <c r="A986" s="39"/>
      <c r="B986" s="39"/>
      <c r="C986" s="39"/>
      <c r="D986" s="39"/>
      <c r="E986" s="39"/>
      <c r="F986" s="41"/>
      <c r="G986" s="41"/>
      <c r="H986" s="82"/>
      <c r="I986" s="82"/>
      <c r="J986" s="82"/>
      <c r="K986" s="82"/>
      <c r="L986" s="82"/>
      <c r="M986" s="82"/>
      <c r="N986" s="40"/>
      <c r="O986" s="39"/>
      <c r="P986" s="41"/>
      <c r="Q986" s="39"/>
      <c r="R986" s="40"/>
      <c r="S986" s="41"/>
      <c r="T986" s="39"/>
      <c r="U986" s="39"/>
      <c r="V986" s="39"/>
    </row>
    <row r="987" spans="1:22" ht="12.75" customHeight="1">
      <c r="A987" s="39"/>
      <c r="B987" s="39"/>
      <c r="C987" s="39"/>
      <c r="D987" s="39"/>
      <c r="E987" s="39"/>
      <c r="F987" s="41"/>
      <c r="G987" s="41"/>
      <c r="H987" s="82"/>
      <c r="I987" s="82"/>
      <c r="J987" s="82"/>
      <c r="K987" s="82"/>
      <c r="L987" s="82"/>
      <c r="M987" s="82"/>
      <c r="N987" s="40"/>
      <c r="O987" s="39"/>
      <c r="P987" s="41"/>
      <c r="Q987" s="39"/>
      <c r="R987" s="40"/>
      <c r="S987" s="41"/>
      <c r="T987" s="39"/>
      <c r="U987" s="39"/>
      <c r="V987" s="39"/>
    </row>
    <row r="988" spans="1:22" ht="12.75" customHeight="1">
      <c r="A988" s="39"/>
      <c r="B988" s="39"/>
      <c r="C988" s="39"/>
      <c r="D988" s="39"/>
      <c r="E988" s="39"/>
      <c r="F988" s="41"/>
      <c r="G988" s="41"/>
      <c r="H988" s="82"/>
      <c r="I988" s="82"/>
      <c r="J988" s="82"/>
      <c r="K988" s="82"/>
      <c r="L988" s="82"/>
      <c r="M988" s="82"/>
      <c r="N988" s="40"/>
      <c r="O988" s="39"/>
      <c r="P988" s="41"/>
      <c r="Q988" s="39"/>
      <c r="R988" s="40"/>
      <c r="S988" s="41"/>
      <c r="T988" s="39"/>
      <c r="U988" s="39"/>
      <c r="V988" s="39"/>
    </row>
    <row r="989" spans="1:22" ht="12.75" customHeight="1">
      <c r="A989" s="39"/>
      <c r="B989" s="39"/>
      <c r="C989" s="39"/>
      <c r="D989" s="39"/>
      <c r="E989" s="39"/>
      <c r="F989" s="41"/>
      <c r="G989" s="41"/>
      <c r="H989" s="82"/>
      <c r="I989" s="82"/>
      <c r="J989" s="82"/>
      <c r="K989" s="82"/>
      <c r="L989" s="82"/>
      <c r="M989" s="82"/>
      <c r="N989" s="40"/>
      <c r="O989" s="39"/>
      <c r="P989" s="41"/>
      <c r="Q989" s="39"/>
      <c r="R989" s="40"/>
      <c r="S989" s="41"/>
      <c r="T989" s="39"/>
      <c r="U989" s="39"/>
      <c r="V989" s="39"/>
    </row>
    <row r="990" spans="1:22" ht="12.75" customHeight="1">
      <c r="A990" s="39"/>
      <c r="B990" s="39"/>
      <c r="C990" s="39"/>
      <c r="D990" s="39"/>
      <c r="E990" s="39"/>
      <c r="F990" s="41"/>
      <c r="G990" s="41"/>
      <c r="H990" s="82"/>
      <c r="I990" s="82"/>
      <c r="J990" s="82"/>
      <c r="K990" s="82"/>
      <c r="L990" s="82"/>
      <c r="M990" s="82"/>
      <c r="N990" s="40"/>
      <c r="O990" s="39"/>
      <c r="P990" s="41"/>
      <c r="Q990" s="39"/>
      <c r="R990" s="40"/>
      <c r="S990" s="41"/>
      <c r="T990" s="39"/>
      <c r="U990" s="39"/>
      <c r="V990" s="39"/>
    </row>
    <row r="991" spans="1:22" ht="12.75" customHeight="1">
      <c r="A991" s="39"/>
      <c r="B991" s="39"/>
      <c r="C991" s="39"/>
      <c r="D991" s="39"/>
      <c r="E991" s="39"/>
      <c r="F991" s="41"/>
      <c r="G991" s="41"/>
      <c r="H991" s="82"/>
      <c r="I991" s="82"/>
      <c r="J991" s="82"/>
      <c r="K991" s="82"/>
      <c r="L991" s="82"/>
      <c r="M991" s="82"/>
      <c r="N991" s="40"/>
      <c r="O991" s="39"/>
      <c r="P991" s="41"/>
      <c r="Q991" s="39"/>
      <c r="R991" s="40"/>
      <c r="S991" s="41"/>
      <c r="T991" s="39"/>
      <c r="U991" s="39"/>
      <c r="V991" s="39"/>
    </row>
    <row r="992" spans="1:22" ht="12.75" customHeight="1">
      <c r="A992" s="39"/>
      <c r="B992" s="39"/>
      <c r="C992" s="39"/>
      <c r="D992" s="39"/>
      <c r="E992" s="39"/>
      <c r="F992" s="41"/>
      <c r="G992" s="41"/>
      <c r="H992" s="82"/>
      <c r="I992" s="82"/>
      <c r="J992" s="82"/>
      <c r="K992" s="82"/>
      <c r="L992" s="82"/>
      <c r="M992" s="82"/>
      <c r="N992" s="40"/>
      <c r="O992" s="39"/>
      <c r="P992" s="41"/>
      <c r="Q992" s="39"/>
      <c r="R992" s="40"/>
      <c r="S992" s="41"/>
      <c r="T992" s="39"/>
      <c r="U992" s="39"/>
      <c r="V992" s="39"/>
    </row>
    <row r="993" spans="1:22" ht="12.75" customHeight="1">
      <c r="A993" s="39"/>
      <c r="B993" s="39"/>
      <c r="C993" s="39"/>
      <c r="D993" s="39"/>
      <c r="E993" s="39"/>
      <c r="F993" s="41"/>
      <c r="G993" s="41"/>
      <c r="H993" s="82"/>
      <c r="I993" s="82"/>
      <c r="J993" s="82"/>
      <c r="K993" s="82"/>
      <c r="L993" s="82"/>
      <c r="M993" s="82"/>
      <c r="N993" s="40"/>
      <c r="O993" s="39"/>
      <c r="P993" s="41"/>
      <c r="Q993" s="39"/>
      <c r="R993" s="40"/>
      <c r="S993" s="41"/>
      <c r="T993" s="39"/>
      <c r="U993" s="39"/>
      <c r="V993" s="39"/>
    </row>
    <row r="994" spans="1:22" ht="12.75" customHeight="1">
      <c r="A994" s="39"/>
      <c r="B994" s="39"/>
      <c r="C994" s="39"/>
      <c r="D994" s="39"/>
      <c r="E994" s="39"/>
      <c r="F994" s="41"/>
      <c r="G994" s="41"/>
      <c r="H994" s="82"/>
      <c r="I994" s="82"/>
      <c r="J994" s="82"/>
      <c r="K994" s="82"/>
      <c r="L994" s="82"/>
      <c r="M994" s="82"/>
      <c r="N994" s="40"/>
      <c r="O994" s="39"/>
      <c r="P994" s="41"/>
      <c r="Q994" s="39"/>
      <c r="R994" s="40"/>
      <c r="S994" s="41"/>
      <c r="T994" s="39"/>
      <c r="U994" s="39"/>
      <c r="V994" s="39"/>
    </row>
    <row r="995" spans="1:22" ht="12.75" customHeight="1">
      <c r="A995" s="39"/>
      <c r="B995" s="39"/>
      <c r="C995" s="39"/>
      <c r="D995" s="39"/>
      <c r="E995" s="39"/>
      <c r="F995" s="41"/>
      <c r="G995" s="41"/>
      <c r="H995" s="82"/>
      <c r="I995" s="82"/>
      <c r="J995" s="82"/>
      <c r="K995" s="82"/>
      <c r="L995" s="82"/>
      <c r="M995" s="82"/>
      <c r="N995" s="40"/>
      <c r="O995" s="39"/>
      <c r="P995" s="41"/>
      <c r="Q995" s="39"/>
      <c r="R995" s="40"/>
      <c r="S995" s="41"/>
      <c r="T995" s="39"/>
      <c r="U995" s="39"/>
      <c r="V995" s="39"/>
    </row>
    <row r="996" spans="1:22" ht="12.75" customHeight="1">
      <c r="A996" s="39"/>
      <c r="B996" s="39"/>
      <c r="C996" s="39"/>
      <c r="D996" s="39"/>
      <c r="E996" s="39"/>
      <c r="F996" s="41"/>
      <c r="G996" s="41"/>
      <c r="H996" s="82"/>
      <c r="I996" s="82"/>
      <c r="J996" s="82"/>
      <c r="K996" s="82"/>
      <c r="L996" s="82"/>
      <c r="M996" s="82"/>
      <c r="N996" s="40"/>
      <c r="O996" s="39"/>
      <c r="P996" s="41"/>
      <c r="Q996" s="39"/>
      <c r="R996" s="40"/>
      <c r="S996" s="41"/>
      <c r="T996" s="39"/>
      <c r="U996" s="39"/>
      <c r="V996" s="39"/>
    </row>
    <row r="997" spans="1:22" ht="12.75" customHeight="1">
      <c r="A997" s="39"/>
      <c r="B997" s="39"/>
      <c r="C997" s="39"/>
      <c r="D997" s="39"/>
      <c r="E997" s="39"/>
      <c r="F997" s="41"/>
      <c r="G997" s="41"/>
      <c r="H997" s="82"/>
      <c r="I997" s="82"/>
      <c r="J997" s="82"/>
      <c r="K997" s="82"/>
      <c r="L997" s="82"/>
      <c r="M997" s="82"/>
      <c r="N997" s="40"/>
      <c r="O997" s="39"/>
      <c r="P997" s="41"/>
      <c r="Q997" s="39"/>
      <c r="R997" s="40"/>
      <c r="S997" s="41"/>
      <c r="T997" s="39"/>
      <c r="U997" s="39"/>
      <c r="V997" s="39"/>
    </row>
    <row r="998" spans="1:22" ht="12.75" customHeight="1">
      <c r="A998" s="39"/>
      <c r="B998" s="39"/>
      <c r="C998" s="39"/>
      <c r="D998" s="39"/>
      <c r="E998" s="39"/>
      <c r="F998" s="41"/>
      <c r="G998" s="41"/>
      <c r="H998" s="82"/>
      <c r="I998" s="82"/>
      <c r="J998" s="82"/>
      <c r="K998" s="82"/>
      <c r="L998" s="82"/>
      <c r="M998" s="82"/>
      <c r="N998" s="40"/>
      <c r="O998" s="39"/>
      <c r="P998" s="41"/>
      <c r="Q998" s="39"/>
      <c r="R998" s="40"/>
      <c r="S998" s="41"/>
      <c r="T998" s="39"/>
      <c r="U998" s="39"/>
      <c r="V998" s="39"/>
    </row>
    <row r="999" spans="1:22" ht="12.75" customHeight="1">
      <c r="A999" s="39"/>
      <c r="B999" s="39"/>
      <c r="C999" s="39"/>
      <c r="D999" s="39"/>
      <c r="E999" s="39"/>
      <c r="F999" s="41"/>
      <c r="G999" s="41"/>
      <c r="H999" s="82"/>
      <c r="I999" s="82"/>
      <c r="J999" s="82"/>
      <c r="K999" s="82"/>
      <c r="L999" s="82"/>
      <c r="M999" s="82"/>
      <c r="N999" s="40"/>
      <c r="O999" s="39"/>
      <c r="P999" s="41"/>
      <c r="Q999" s="39"/>
      <c r="R999" s="40"/>
      <c r="S999" s="41"/>
      <c r="T999" s="39"/>
      <c r="U999" s="39"/>
      <c r="V999" s="39"/>
    </row>
    <row r="1000" spans="1:22" ht="12.75" customHeight="1">
      <c r="A1000" s="39"/>
      <c r="B1000" s="39"/>
      <c r="C1000" s="39"/>
      <c r="D1000" s="39"/>
      <c r="E1000" s="39"/>
      <c r="F1000" s="41"/>
      <c r="G1000" s="41"/>
      <c r="H1000" s="82"/>
      <c r="I1000" s="82"/>
      <c r="J1000" s="82"/>
      <c r="K1000" s="82"/>
      <c r="L1000" s="82"/>
      <c r="M1000" s="82"/>
      <c r="N1000" s="40"/>
      <c r="O1000" s="39"/>
      <c r="P1000" s="41"/>
      <c r="Q1000" s="39"/>
      <c r="R1000" s="40"/>
      <c r="S1000" s="41"/>
      <c r="T1000" s="39"/>
      <c r="U1000" s="39"/>
      <c r="V1000" s="39"/>
    </row>
    <row r="1001" spans="1:22" ht="12.75" customHeight="1">
      <c r="A1001" s="39"/>
      <c r="B1001" s="39"/>
      <c r="C1001" s="39"/>
      <c r="D1001" s="39"/>
      <c r="E1001" s="39"/>
      <c r="F1001" s="41"/>
      <c r="G1001" s="41"/>
      <c r="H1001" s="82"/>
      <c r="I1001" s="82"/>
      <c r="J1001" s="82"/>
      <c r="K1001" s="82"/>
      <c r="L1001" s="82"/>
      <c r="M1001" s="82"/>
      <c r="N1001" s="40"/>
      <c r="O1001" s="39"/>
      <c r="P1001" s="41"/>
      <c r="Q1001" s="39"/>
      <c r="R1001" s="40"/>
      <c r="S1001" s="41"/>
      <c r="T1001" s="39"/>
      <c r="U1001" s="39"/>
      <c r="V1001" s="39"/>
    </row>
    <row r="1002" spans="1:22" ht="12.75" customHeight="1">
      <c r="A1002" s="39"/>
      <c r="B1002" s="39"/>
      <c r="C1002" s="39"/>
      <c r="D1002" s="39"/>
      <c r="E1002" s="39"/>
      <c r="F1002" s="41"/>
      <c r="G1002" s="41"/>
      <c r="H1002" s="82"/>
      <c r="I1002" s="82"/>
      <c r="J1002" s="82"/>
      <c r="K1002" s="82"/>
      <c r="L1002" s="82"/>
      <c r="M1002" s="82"/>
      <c r="N1002" s="40"/>
      <c r="O1002" s="39"/>
      <c r="P1002" s="41"/>
      <c r="Q1002" s="39"/>
      <c r="R1002" s="40"/>
      <c r="S1002" s="41"/>
      <c r="T1002" s="39"/>
      <c r="U1002" s="39"/>
      <c r="V1002" s="39"/>
    </row>
    <row r="1003" spans="1:22" ht="12.75" customHeight="1">
      <c r="A1003" s="39"/>
      <c r="B1003" s="39"/>
      <c r="C1003" s="39"/>
      <c r="D1003" s="39"/>
      <c r="E1003" s="39"/>
      <c r="F1003" s="41"/>
      <c r="G1003" s="41"/>
      <c r="H1003" s="82"/>
      <c r="I1003" s="82"/>
      <c r="J1003" s="82"/>
      <c r="K1003" s="82"/>
      <c r="L1003" s="82"/>
      <c r="M1003" s="82"/>
      <c r="N1003" s="40"/>
      <c r="O1003" s="39"/>
      <c r="P1003" s="41"/>
      <c r="Q1003" s="39"/>
      <c r="R1003" s="40"/>
      <c r="S1003" s="41"/>
      <c r="T1003" s="39"/>
      <c r="U1003" s="39"/>
      <c r="V1003" s="39"/>
    </row>
    <row r="1004" spans="1:22" ht="12.75" customHeight="1">
      <c r="A1004" s="39"/>
      <c r="B1004" s="39"/>
      <c r="C1004" s="39"/>
      <c r="D1004" s="39"/>
      <c r="E1004" s="39"/>
      <c r="F1004" s="41"/>
      <c r="G1004" s="41"/>
      <c r="H1004" s="82"/>
      <c r="I1004" s="82"/>
      <c r="J1004" s="82"/>
      <c r="K1004" s="82"/>
      <c r="L1004" s="82"/>
      <c r="M1004" s="82"/>
      <c r="N1004" s="40"/>
      <c r="O1004" s="39"/>
      <c r="P1004" s="41"/>
      <c r="Q1004" s="39"/>
      <c r="R1004" s="40"/>
      <c r="S1004" s="41"/>
      <c r="T1004" s="39"/>
      <c r="U1004" s="39"/>
      <c r="V1004" s="39"/>
    </row>
    <row r="1005" spans="1:22" ht="12.75" customHeight="1">
      <c r="A1005" s="39"/>
      <c r="B1005" s="39"/>
      <c r="C1005" s="39"/>
      <c r="D1005" s="39"/>
      <c r="E1005" s="39"/>
      <c r="F1005" s="41"/>
      <c r="G1005" s="41"/>
      <c r="H1005" s="82"/>
      <c r="I1005" s="82"/>
      <c r="J1005" s="82"/>
      <c r="K1005" s="82"/>
      <c r="L1005" s="82"/>
      <c r="M1005" s="82"/>
      <c r="N1005" s="40"/>
      <c r="O1005" s="39"/>
      <c r="P1005" s="41"/>
      <c r="Q1005" s="39"/>
      <c r="R1005" s="40"/>
      <c r="S1005" s="41"/>
      <c r="T1005" s="39"/>
      <c r="U1005" s="39"/>
      <c r="V1005" s="39"/>
    </row>
    <row r="1006" spans="1:22" ht="12.75" customHeight="1">
      <c r="A1006" s="39"/>
      <c r="B1006" s="39"/>
      <c r="C1006" s="39"/>
      <c r="D1006" s="39"/>
      <c r="E1006" s="39"/>
      <c r="F1006" s="41"/>
      <c r="G1006" s="41"/>
      <c r="H1006" s="82"/>
      <c r="I1006" s="82"/>
      <c r="J1006" s="82"/>
      <c r="K1006" s="82"/>
      <c r="L1006" s="82"/>
      <c r="M1006" s="82"/>
      <c r="N1006" s="40"/>
      <c r="O1006" s="39"/>
      <c r="P1006" s="41"/>
      <c r="Q1006" s="39"/>
      <c r="R1006" s="40"/>
      <c r="S1006" s="41"/>
      <c r="T1006" s="39"/>
      <c r="U1006" s="39"/>
      <c r="V1006" s="39"/>
    </row>
    <row r="1007" spans="1:22" ht="12.75" customHeight="1">
      <c r="A1007" s="39"/>
      <c r="B1007" s="39"/>
      <c r="C1007" s="39"/>
      <c r="D1007" s="39"/>
      <c r="E1007" s="39"/>
      <c r="F1007" s="41"/>
      <c r="G1007" s="41"/>
      <c r="H1007" s="82"/>
      <c r="I1007" s="82"/>
      <c r="J1007" s="82"/>
      <c r="K1007" s="82"/>
      <c r="L1007" s="82"/>
      <c r="M1007" s="82"/>
      <c r="N1007" s="40"/>
      <c r="O1007" s="39"/>
      <c r="P1007" s="41"/>
      <c r="Q1007" s="39"/>
      <c r="R1007" s="40"/>
      <c r="S1007" s="41"/>
      <c r="T1007" s="39"/>
      <c r="U1007" s="39"/>
      <c r="V1007" s="39"/>
    </row>
    <row r="1008" spans="1:22" ht="12.75" customHeight="1">
      <c r="A1008" s="39"/>
      <c r="B1008" s="39"/>
      <c r="C1008" s="39"/>
      <c r="D1008" s="39"/>
      <c r="E1008" s="39"/>
      <c r="F1008" s="41"/>
      <c r="G1008" s="41"/>
      <c r="H1008" s="82"/>
      <c r="I1008" s="82"/>
      <c r="J1008" s="82"/>
      <c r="K1008" s="82"/>
      <c r="L1008" s="82"/>
      <c r="M1008" s="82"/>
      <c r="N1008" s="40"/>
      <c r="O1008" s="39"/>
      <c r="P1008" s="41"/>
      <c r="Q1008" s="39"/>
      <c r="R1008" s="40"/>
      <c r="S1008" s="41"/>
      <c r="T1008" s="39"/>
      <c r="U1008" s="39"/>
      <c r="V1008" s="39"/>
    </row>
    <row r="1009" spans="1:22" ht="12.75" customHeight="1">
      <c r="A1009" s="39"/>
      <c r="B1009" s="39"/>
      <c r="C1009" s="39"/>
      <c r="D1009" s="39"/>
      <c r="E1009" s="39"/>
      <c r="F1009" s="41"/>
      <c r="G1009" s="41"/>
      <c r="H1009" s="82"/>
      <c r="I1009" s="82"/>
      <c r="J1009" s="82"/>
      <c r="K1009" s="82"/>
      <c r="L1009" s="82"/>
      <c r="M1009" s="82"/>
      <c r="N1009" s="40"/>
      <c r="O1009" s="39"/>
      <c r="P1009" s="41"/>
      <c r="Q1009" s="39"/>
      <c r="R1009" s="40"/>
      <c r="S1009" s="41"/>
      <c r="T1009" s="39"/>
      <c r="U1009" s="39"/>
      <c r="V1009" s="39"/>
    </row>
    <row r="1010" spans="1:22" ht="12.75" customHeight="1">
      <c r="A1010" s="39"/>
      <c r="B1010" s="39"/>
      <c r="C1010" s="39"/>
      <c r="D1010" s="39"/>
      <c r="E1010" s="39"/>
      <c r="F1010" s="41"/>
      <c r="G1010" s="41"/>
      <c r="H1010" s="82"/>
      <c r="I1010" s="82"/>
      <c r="J1010" s="82"/>
      <c r="K1010" s="82"/>
      <c r="L1010" s="82"/>
      <c r="M1010" s="82"/>
      <c r="N1010" s="40"/>
      <c r="O1010" s="39"/>
      <c r="P1010" s="41"/>
      <c r="Q1010" s="39"/>
      <c r="R1010" s="40"/>
      <c r="S1010" s="41"/>
      <c r="T1010" s="39"/>
      <c r="U1010" s="39"/>
      <c r="V1010" s="39"/>
    </row>
    <row r="1011" spans="1:22" ht="12.75" customHeight="1">
      <c r="A1011" s="39"/>
      <c r="B1011" s="39"/>
      <c r="C1011" s="39"/>
      <c r="D1011" s="39"/>
      <c r="E1011" s="39"/>
      <c r="F1011" s="41"/>
      <c r="G1011" s="41"/>
      <c r="H1011" s="82"/>
      <c r="I1011" s="82"/>
      <c r="J1011" s="82"/>
      <c r="K1011" s="82"/>
      <c r="L1011" s="82"/>
      <c r="M1011" s="82"/>
      <c r="N1011" s="40"/>
      <c r="O1011" s="39"/>
      <c r="P1011" s="41"/>
      <c r="Q1011" s="39"/>
      <c r="R1011" s="40"/>
      <c r="S1011" s="41"/>
      <c r="T1011" s="39"/>
      <c r="U1011" s="39"/>
      <c r="V1011" s="39"/>
    </row>
    <row r="1012" spans="1:22" ht="12.75" customHeight="1">
      <c r="A1012" s="39"/>
      <c r="B1012" s="39"/>
      <c r="C1012" s="39"/>
      <c r="D1012" s="39"/>
      <c r="E1012" s="39"/>
      <c r="F1012" s="41"/>
      <c r="G1012" s="41"/>
      <c r="H1012" s="82"/>
      <c r="I1012" s="82"/>
      <c r="J1012" s="82"/>
      <c r="K1012" s="82"/>
      <c r="L1012" s="82"/>
      <c r="M1012" s="82"/>
      <c r="N1012" s="40"/>
      <c r="O1012" s="39"/>
      <c r="P1012" s="41"/>
      <c r="Q1012" s="39"/>
      <c r="R1012" s="40"/>
      <c r="S1012" s="41"/>
      <c r="T1012" s="39"/>
      <c r="U1012" s="39"/>
      <c r="V1012" s="39"/>
    </row>
    <row r="1013" spans="1:22" ht="12.75" customHeight="1">
      <c r="A1013" s="39"/>
      <c r="B1013" s="39"/>
      <c r="C1013" s="39"/>
      <c r="D1013" s="39"/>
      <c r="E1013" s="39"/>
      <c r="F1013" s="41"/>
      <c r="G1013" s="41"/>
      <c r="H1013" s="82"/>
      <c r="I1013" s="82"/>
      <c r="J1013" s="82"/>
      <c r="K1013" s="82"/>
      <c r="L1013" s="82"/>
      <c r="M1013" s="82"/>
      <c r="N1013" s="40"/>
      <c r="O1013" s="39"/>
      <c r="P1013" s="41"/>
      <c r="Q1013" s="39"/>
      <c r="R1013" s="40"/>
      <c r="S1013" s="41"/>
      <c r="T1013" s="39"/>
      <c r="U1013" s="39"/>
      <c r="V1013" s="39"/>
    </row>
    <row r="1014" spans="1:22" ht="12.75" customHeight="1">
      <c r="A1014" s="39"/>
      <c r="B1014" s="39"/>
      <c r="C1014" s="39"/>
      <c r="D1014" s="39"/>
      <c r="E1014" s="39"/>
      <c r="F1014" s="41"/>
      <c r="G1014" s="41"/>
      <c r="H1014" s="82"/>
      <c r="I1014" s="82"/>
      <c r="J1014" s="82"/>
      <c r="K1014" s="82"/>
      <c r="L1014" s="82"/>
      <c r="M1014" s="82"/>
      <c r="N1014" s="40"/>
      <c r="O1014" s="39"/>
      <c r="P1014" s="41"/>
      <c r="Q1014" s="39"/>
      <c r="R1014" s="40"/>
      <c r="S1014" s="41"/>
      <c r="T1014" s="39"/>
      <c r="U1014" s="39"/>
      <c r="V1014" s="39"/>
    </row>
    <row r="1015" spans="1:22" ht="12.75" customHeight="1">
      <c r="A1015" s="39"/>
      <c r="B1015" s="39"/>
      <c r="C1015" s="39"/>
      <c r="D1015" s="39"/>
      <c r="E1015" s="39"/>
      <c r="F1015" s="41"/>
      <c r="G1015" s="41"/>
      <c r="H1015" s="82"/>
      <c r="I1015" s="82"/>
      <c r="J1015" s="82"/>
      <c r="K1015" s="82"/>
      <c r="L1015" s="82"/>
      <c r="M1015" s="82"/>
      <c r="N1015" s="40"/>
      <c r="O1015" s="39"/>
      <c r="P1015" s="41"/>
      <c r="Q1015" s="39"/>
      <c r="R1015" s="40"/>
      <c r="S1015" s="41"/>
      <c r="T1015" s="39"/>
      <c r="U1015" s="39"/>
      <c r="V1015" s="39"/>
    </row>
    <row r="1016" spans="1:22" ht="12.75" customHeight="1">
      <c r="A1016" s="39"/>
      <c r="B1016" s="39"/>
      <c r="C1016" s="39"/>
      <c r="D1016" s="39"/>
      <c r="E1016" s="39"/>
      <c r="F1016" s="41"/>
      <c r="G1016" s="41"/>
      <c r="H1016" s="83" t="s">
        <v>498</v>
      </c>
      <c r="I1016" s="82"/>
      <c r="J1016" s="82"/>
      <c r="K1016" s="82"/>
      <c r="L1016" s="82"/>
      <c r="M1016" s="82"/>
      <c r="N1016" s="40"/>
      <c r="O1016" s="39"/>
      <c r="P1016" s="41"/>
      <c r="Q1016" s="39"/>
      <c r="R1016" s="40"/>
      <c r="S1016" s="41"/>
      <c r="T1016" s="39"/>
      <c r="U1016" s="39"/>
      <c r="V1016" s="39"/>
    </row>
  </sheetData>
  <autoFilter ref="B13:V112"/>
  <mergeCells count="2">
    <mergeCell ref="B2:M10"/>
    <mergeCell ref="H12:M12"/>
  </mergeCells>
  <conditionalFormatting sqref="B34:V1015 B14:V32 O5:O7">
    <cfRule type="expression" dxfId="6" priority="1">
      <formula>$E:$E="Stk. 1 - Mål"</formula>
    </cfRule>
  </conditionalFormatting>
  <conditionalFormatting sqref="B34:V1015 B14:V32 O5:O7">
    <cfRule type="expression" dxfId="5" priority="2">
      <formula>$E:$E="Stk. 2 - Flytning af forsyningsledning"</formula>
    </cfRule>
  </conditionalFormatting>
  <conditionalFormatting sqref="B34:V1015 B14:V32 O5:O7">
    <cfRule type="expression" dxfId="4" priority="3">
      <formula>$E:$E="Stk. 4 - Udvidelse af forsyningsområdet eller håndterede vandmængder"</formula>
    </cfRule>
  </conditionalFormatting>
  <conditionalFormatting sqref="B34:V1015 B14:V32 O5:O7">
    <cfRule type="expression" dxfId="3" priority="4">
      <formula>$E:$E="Stk. 5 - Medfinansieringsprojekt"</formula>
    </cfRule>
  </conditionalFormatting>
  <conditionalFormatting sqref="B34:V1015 B14:V32 O5:O7">
    <cfRule type="expression" dxfId="2" priority="5">
      <formula>$E:$E="Stk. 6 - Investeringstillæg"</formula>
    </cfRule>
  </conditionalFormatting>
  <conditionalFormatting sqref="B34:V1015 B14:V32 O5:O7">
    <cfRule type="expression" dxfId="1" priority="6">
      <formula>$E:$E="Stk. 9 - Tilbagebetaling af vejbidrag inkl. Renteomk. 2007-2011"</formula>
    </cfRule>
  </conditionalFormatting>
  <conditionalFormatting sqref="A1">
    <cfRule type="notContainsBlanks" dxfId="0" priority="7">
      <formula>LEN(TRIM(A1))&gt;0</formula>
    </cfRule>
  </conditionalFormatting>
  <dataValidations count="7">
    <dataValidation type="list" allowBlank="1" sqref="I14:I1016">
      <formula1>"Klima,',"</formula1>
    </dataValidation>
    <dataValidation type="list" allowBlank="1" sqref="J14:J1016">
      <formula1>"Miljø,',"</formula1>
    </dataValidation>
    <dataValidation type="list" allowBlank="1" sqref="D14:D1016">
      <formula1>"Drikkevand,Spildevand"</formula1>
    </dataValidation>
    <dataValidation type="list" allowBlank="1" sqref="K14:K1016">
      <formula1>"Service,',"</formula1>
    </dataValidation>
    <dataValidation type="list" allowBlank="1" sqref="H14:H1016">
      <formula1>"FS´sikkerhed,',"</formula1>
    </dataValidation>
    <dataValidation type="list" allowBlank="1" sqref="E14:E1016">
      <formula1>"Stk. 1 - Mål,Stk. 2 - Flytning af forsyningsledning,Stk. 4 - Udvidelse af forsyningsområdet eller håndterede vandmængder,Stk. 5 - Medfinansieringsprojekt,Stk. 6 - Investeringstillæg,Stk. 9 - Tilbagebetaling af vejbidrag inkl. Renteomk. 2007-2011"</formula1>
    </dataValidation>
    <dataValidation type="list" allowBlank="1" sqref="L14:L1016">
      <formula1>"Sundhed,',"</formula1>
    </dataValidation>
  </dataValidation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2"/>
  <sheetViews>
    <sheetView workbookViewId="0">
      <selection activeCell="B1" sqref="B1"/>
    </sheetView>
  </sheetViews>
  <sheetFormatPr defaultColWidth="17.28515625" defaultRowHeight="15"/>
  <cols>
    <col min="1" max="1" width="18.85546875" style="42" customWidth="1"/>
    <col min="2" max="2" width="27.5703125" style="42" customWidth="1"/>
    <col min="3" max="3" width="11.140625" style="42" customWidth="1"/>
    <col min="4" max="4" width="136.140625" style="42" customWidth="1"/>
    <col min="5" max="26" width="8" style="42" customWidth="1"/>
    <col min="27" max="16384" width="17.28515625" style="42"/>
  </cols>
  <sheetData>
    <row r="1" spans="1:26" ht="12.75" customHeight="1">
      <c r="A1" s="84" t="s">
        <v>661</v>
      </c>
      <c r="B1" s="84" t="s">
        <v>662</v>
      </c>
      <c r="C1" s="84" t="s">
        <v>663</v>
      </c>
      <c r="D1" s="85" t="s">
        <v>664</v>
      </c>
    </row>
    <row r="2" spans="1:26" ht="12.75" hidden="1" customHeight="1">
      <c r="A2" s="86" t="s">
        <v>665</v>
      </c>
      <c r="B2" s="87" t="s">
        <v>666</v>
      </c>
      <c r="C2" s="86"/>
      <c r="D2" s="88"/>
    </row>
    <row r="3" spans="1:26" ht="144">
      <c r="A3" s="86" t="s">
        <v>667</v>
      </c>
      <c r="B3" s="86" t="s">
        <v>668</v>
      </c>
      <c r="C3" s="86" t="s">
        <v>669</v>
      </c>
      <c r="D3" s="88" t="s">
        <v>670</v>
      </c>
    </row>
    <row r="4" spans="1:26" ht="324">
      <c r="A4" s="86" t="s">
        <v>667</v>
      </c>
      <c r="B4" s="86" t="s">
        <v>671</v>
      </c>
      <c r="C4" s="86" t="s">
        <v>669</v>
      </c>
      <c r="D4" s="88" t="s">
        <v>672</v>
      </c>
    </row>
    <row r="5" spans="1:26" ht="12.75" hidden="1" customHeight="1">
      <c r="A5" s="86" t="s">
        <v>673</v>
      </c>
      <c r="B5" s="86" t="s">
        <v>666</v>
      </c>
      <c r="C5" s="86"/>
      <c r="D5" s="88"/>
    </row>
    <row r="6" spans="1:26" ht="12.75" hidden="1" customHeight="1">
      <c r="A6" s="86" t="s">
        <v>674</v>
      </c>
      <c r="B6" s="86" t="s">
        <v>666</v>
      </c>
      <c r="C6" s="86"/>
      <c r="D6" s="88"/>
    </row>
    <row r="7" spans="1:26" ht="57" customHeight="1">
      <c r="A7" s="86" t="s">
        <v>675</v>
      </c>
      <c r="B7" s="86" t="s">
        <v>676</v>
      </c>
      <c r="C7" s="86" t="s">
        <v>669</v>
      </c>
      <c r="D7" s="88" t="s">
        <v>677</v>
      </c>
    </row>
    <row r="8" spans="1:26" ht="348">
      <c r="A8" s="98" t="s">
        <v>678</v>
      </c>
      <c r="B8" s="97" t="s">
        <v>679</v>
      </c>
      <c r="C8" s="98" t="s">
        <v>669</v>
      </c>
      <c r="D8" s="97" t="s">
        <v>680</v>
      </c>
      <c r="E8" s="89"/>
      <c r="F8" s="89"/>
      <c r="G8" s="89"/>
      <c r="H8" s="89"/>
      <c r="I8" s="89"/>
      <c r="J8" s="90"/>
      <c r="K8" s="89"/>
      <c r="L8" s="89"/>
      <c r="M8" s="89"/>
      <c r="N8" s="89"/>
      <c r="O8" s="89"/>
      <c r="P8" s="89"/>
      <c r="Q8" s="89"/>
      <c r="R8" s="89"/>
      <c r="S8" s="89"/>
      <c r="T8" s="89"/>
      <c r="U8" s="89"/>
      <c r="V8" s="89"/>
      <c r="W8" s="89"/>
      <c r="X8" s="89"/>
      <c r="Y8" s="89"/>
      <c r="Z8" s="89"/>
    </row>
    <row r="9" spans="1:26" ht="102" customHeight="1">
      <c r="A9" s="86" t="s">
        <v>678</v>
      </c>
      <c r="B9" s="86" t="s">
        <v>681</v>
      </c>
      <c r="C9" s="86" t="s">
        <v>669</v>
      </c>
      <c r="D9" s="88" t="s">
        <v>682</v>
      </c>
    </row>
    <row r="10" spans="1:26" ht="12.75" hidden="1" customHeight="1">
      <c r="A10" s="86" t="s">
        <v>683</v>
      </c>
      <c r="B10" s="86" t="s">
        <v>666</v>
      </c>
      <c r="C10" s="86"/>
      <c r="D10" s="88"/>
    </row>
    <row r="11" spans="1:26" ht="12.75" hidden="1" customHeight="1">
      <c r="A11" s="86" t="s">
        <v>684</v>
      </c>
      <c r="B11" s="86" t="s">
        <v>666</v>
      </c>
      <c r="C11" s="86"/>
      <c r="D11" s="88"/>
    </row>
    <row r="12" spans="1:26" ht="12.75" hidden="1" customHeight="1">
      <c r="A12" s="86" t="s">
        <v>685</v>
      </c>
      <c r="B12" s="86" t="s">
        <v>666</v>
      </c>
      <c r="C12" s="86"/>
      <c r="D12" s="88"/>
    </row>
    <row r="13" spans="1:26" ht="12.75" hidden="1" customHeight="1">
      <c r="A13" s="86" t="s">
        <v>686</v>
      </c>
      <c r="B13" s="86" t="s">
        <v>666</v>
      </c>
      <c r="C13" s="86"/>
      <c r="D13" s="88"/>
    </row>
    <row r="14" spans="1:26" ht="96">
      <c r="A14" s="86" t="s">
        <v>687</v>
      </c>
      <c r="B14" s="86" t="s">
        <v>688</v>
      </c>
      <c r="C14" s="86" t="s">
        <v>669</v>
      </c>
      <c r="D14" s="88" t="s">
        <v>689</v>
      </c>
    </row>
    <row r="15" spans="1:26" ht="264">
      <c r="A15" s="91" t="s">
        <v>690</v>
      </c>
      <c r="B15" s="86" t="s">
        <v>691</v>
      </c>
      <c r="C15" s="86" t="s">
        <v>669</v>
      </c>
      <c r="D15" s="88" t="s">
        <v>692</v>
      </c>
    </row>
    <row r="16" spans="1:26" ht="108">
      <c r="A16" s="86" t="s">
        <v>687</v>
      </c>
      <c r="B16" s="86" t="s">
        <v>131</v>
      </c>
      <c r="C16" s="86" t="s">
        <v>669</v>
      </c>
      <c r="D16" s="88" t="s">
        <v>693</v>
      </c>
    </row>
    <row r="17" spans="1:4" ht="57" customHeight="1">
      <c r="A17" s="86" t="s">
        <v>687</v>
      </c>
      <c r="B17" s="86" t="s">
        <v>694</v>
      </c>
      <c r="C17" s="86" t="s">
        <v>669</v>
      </c>
      <c r="D17" s="88" t="s">
        <v>695</v>
      </c>
    </row>
    <row r="18" spans="1:4" ht="45" customHeight="1">
      <c r="A18" s="86" t="s">
        <v>696</v>
      </c>
      <c r="B18" s="86" t="s">
        <v>697</v>
      </c>
      <c r="C18" s="86" t="s">
        <v>669</v>
      </c>
      <c r="D18" s="88" t="s">
        <v>698</v>
      </c>
    </row>
    <row r="19" spans="1:4" ht="57" customHeight="1">
      <c r="A19" s="86" t="s">
        <v>696</v>
      </c>
      <c r="B19" s="86" t="s">
        <v>699</v>
      </c>
      <c r="C19" s="86" t="s">
        <v>669</v>
      </c>
      <c r="D19" s="88" t="s">
        <v>700</v>
      </c>
    </row>
    <row r="20" spans="1:4" ht="57" customHeight="1">
      <c r="A20" s="86" t="s">
        <v>696</v>
      </c>
      <c r="B20" s="86" t="s">
        <v>701</v>
      </c>
      <c r="C20" s="86" t="s">
        <v>669</v>
      </c>
      <c r="D20" s="88" t="s">
        <v>702</v>
      </c>
    </row>
    <row r="21" spans="1:4" ht="114" customHeight="1">
      <c r="A21" s="86" t="s">
        <v>696</v>
      </c>
      <c r="B21" s="86" t="s">
        <v>703</v>
      </c>
      <c r="C21" s="86" t="s">
        <v>669</v>
      </c>
      <c r="D21" s="88" t="s">
        <v>704</v>
      </c>
    </row>
    <row r="22" spans="1:4" ht="114" customHeight="1">
      <c r="A22" s="86" t="s">
        <v>696</v>
      </c>
      <c r="B22" s="86" t="s">
        <v>705</v>
      </c>
      <c r="C22" s="86" t="s">
        <v>669</v>
      </c>
      <c r="D22" s="88" t="s">
        <v>706</v>
      </c>
    </row>
    <row r="23" spans="1:4" ht="12.75" hidden="1" customHeight="1">
      <c r="A23" s="86" t="s">
        <v>707</v>
      </c>
      <c r="B23" s="86" t="s">
        <v>666</v>
      </c>
      <c r="C23" s="86"/>
      <c r="D23" s="88"/>
    </row>
    <row r="24" spans="1:4" ht="12.75" hidden="1" customHeight="1">
      <c r="A24" s="86" t="s">
        <v>708</v>
      </c>
      <c r="B24" s="86" t="s">
        <v>666</v>
      </c>
      <c r="C24" s="86"/>
      <c r="D24" s="88"/>
    </row>
    <row r="25" spans="1:4" ht="12.75" hidden="1" customHeight="1">
      <c r="A25" s="86" t="s">
        <v>709</v>
      </c>
      <c r="B25" s="86" t="s">
        <v>666</v>
      </c>
      <c r="C25" s="86"/>
      <c r="D25" s="88"/>
    </row>
    <row r="26" spans="1:4" ht="12.75" hidden="1" customHeight="1">
      <c r="A26" s="86" t="s">
        <v>710</v>
      </c>
      <c r="B26" s="86" t="s">
        <v>666</v>
      </c>
      <c r="C26" s="86"/>
      <c r="D26" s="88"/>
    </row>
    <row r="27" spans="1:4" ht="324">
      <c r="A27" s="86" t="s">
        <v>711</v>
      </c>
      <c r="B27" s="86" t="s">
        <v>712</v>
      </c>
      <c r="C27" s="86" t="s">
        <v>669</v>
      </c>
      <c r="D27" s="88" t="s">
        <v>713</v>
      </c>
    </row>
    <row r="28" spans="1:4" ht="348">
      <c r="A28" s="86" t="s">
        <v>711</v>
      </c>
      <c r="B28" s="86" t="s">
        <v>714</v>
      </c>
      <c r="C28" s="86" t="s">
        <v>669</v>
      </c>
      <c r="D28" s="88" t="s">
        <v>715</v>
      </c>
    </row>
    <row r="29" spans="1:4" ht="228">
      <c r="A29" s="86" t="s">
        <v>711</v>
      </c>
      <c r="B29" s="86" t="s">
        <v>716</v>
      </c>
      <c r="C29" s="86" t="s">
        <v>669</v>
      </c>
      <c r="D29" s="88" t="s">
        <v>717</v>
      </c>
    </row>
    <row r="30" spans="1:4" ht="57" customHeight="1">
      <c r="A30" s="86" t="s">
        <v>718</v>
      </c>
      <c r="B30" s="86" t="s">
        <v>719</v>
      </c>
      <c r="C30" s="86" t="s">
        <v>669</v>
      </c>
      <c r="D30" s="88" t="s">
        <v>720</v>
      </c>
    </row>
    <row r="31" spans="1:4" ht="22.5" customHeight="1">
      <c r="A31" s="86" t="s">
        <v>718</v>
      </c>
      <c r="B31" s="86" t="s">
        <v>721</v>
      </c>
      <c r="C31" s="86" t="s">
        <v>722</v>
      </c>
      <c r="D31" s="88" t="s">
        <v>723</v>
      </c>
    </row>
    <row r="32" spans="1:4" ht="22.5" customHeight="1">
      <c r="A32" s="86" t="s">
        <v>718</v>
      </c>
      <c r="B32" s="86" t="s">
        <v>724</v>
      </c>
      <c r="C32" s="86" t="s">
        <v>722</v>
      </c>
      <c r="D32" s="88" t="s">
        <v>725</v>
      </c>
    </row>
    <row r="33" spans="1:4" ht="57" customHeight="1">
      <c r="A33" s="86" t="s">
        <v>726</v>
      </c>
      <c r="B33" s="86" t="s">
        <v>694</v>
      </c>
      <c r="C33" s="86" t="s">
        <v>722</v>
      </c>
      <c r="D33" s="88" t="s">
        <v>727</v>
      </c>
    </row>
    <row r="34" spans="1:4" ht="12.75" hidden="1" customHeight="1">
      <c r="A34" s="86" t="s">
        <v>728</v>
      </c>
      <c r="B34" s="86" t="s">
        <v>666</v>
      </c>
      <c r="C34" s="86"/>
      <c r="D34" s="88"/>
    </row>
    <row r="35" spans="1:4" ht="12.75" hidden="1" customHeight="1">
      <c r="A35" s="86" t="s">
        <v>729</v>
      </c>
      <c r="B35" s="86" t="s">
        <v>666</v>
      </c>
      <c r="C35" s="86"/>
      <c r="D35" s="88"/>
    </row>
    <row r="36" spans="1:4" ht="12.75" hidden="1" customHeight="1">
      <c r="A36" s="86" t="s">
        <v>730</v>
      </c>
      <c r="B36" s="86" t="s">
        <v>666</v>
      </c>
      <c r="C36" s="86"/>
      <c r="D36" s="88"/>
    </row>
    <row r="37" spans="1:4" ht="12.75" hidden="1" customHeight="1">
      <c r="A37" s="86" t="s">
        <v>731</v>
      </c>
      <c r="B37" s="86" t="s">
        <v>666</v>
      </c>
      <c r="C37" s="86"/>
      <c r="D37" s="88"/>
    </row>
    <row r="38" spans="1:4" ht="12.75" hidden="1" customHeight="1">
      <c r="A38" s="86" t="s">
        <v>732</v>
      </c>
      <c r="B38" s="86" t="s">
        <v>666</v>
      </c>
      <c r="C38" s="86"/>
      <c r="D38" s="88"/>
    </row>
    <row r="39" spans="1:4" ht="12.75" hidden="1" customHeight="1">
      <c r="A39" s="86" t="s">
        <v>733</v>
      </c>
      <c r="B39" s="86" t="s">
        <v>666</v>
      </c>
      <c r="C39" s="86"/>
      <c r="D39" s="88"/>
    </row>
    <row r="40" spans="1:4" ht="12.75" hidden="1" customHeight="1">
      <c r="A40" s="86" t="s">
        <v>734</v>
      </c>
      <c r="B40" s="86" t="s">
        <v>666</v>
      </c>
      <c r="C40" s="86"/>
      <c r="D40" s="88"/>
    </row>
    <row r="41" spans="1:4" ht="12.75" hidden="1" customHeight="1">
      <c r="A41" s="86" t="s">
        <v>369</v>
      </c>
      <c r="B41" s="86" t="s">
        <v>666</v>
      </c>
      <c r="C41" s="86"/>
      <c r="D41" s="88"/>
    </row>
    <row r="42" spans="1:4" ht="12.75" hidden="1" customHeight="1">
      <c r="A42" s="86" t="s">
        <v>735</v>
      </c>
      <c r="B42" s="86" t="s">
        <v>666</v>
      </c>
      <c r="C42" s="86"/>
      <c r="D42" s="88"/>
    </row>
    <row r="43" spans="1:4" ht="12.75" hidden="1" customHeight="1">
      <c r="A43" s="86" t="s">
        <v>736</v>
      </c>
      <c r="B43" s="86" t="s">
        <v>666</v>
      </c>
      <c r="C43" s="86"/>
      <c r="D43" s="88"/>
    </row>
    <row r="44" spans="1:4" ht="12.75" hidden="1" customHeight="1">
      <c r="A44" s="86" t="s">
        <v>737</v>
      </c>
      <c r="B44" s="86" t="s">
        <v>666</v>
      </c>
      <c r="C44" s="86"/>
      <c r="D44" s="88"/>
    </row>
    <row r="45" spans="1:4" ht="12.75" hidden="1" customHeight="1">
      <c r="A45" s="86" t="s">
        <v>738</v>
      </c>
      <c r="B45" s="86" t="s">
        <v>666</v>
      </c>
      <c r="C45" s="86"/>
      <c r="D45" s="88"/>
    </row>
    <row r="46" spans="1:4" ht="12.75" hidden="1" customHeight="1">
      <c r="A46" s="86" t="s">
        <v>739</v>
      </c>
      <c r="B46" s="86" t="s">
        <v>666</v>
      </c>
      <c r="C46" s="86"/>
      <c r="D46" s="88"/>
    </row>
    <row r="47" spans="1:4" ht="12.75" hidden="1" customHeight="1">
      <c r="A47" s="86" t="s">
        <v>740</v>
      </c>
      <c r="B47" s="86" t="s">
        <v>666</v>
      </c>
      <c r="C47" s="86"/>
      <c r="D47" s="88"/>
    </row>
    <row r="48" spans="1:4" ht="79.5" customHeight="1">
      <c r="A48" s="86" t="s">
        <v>741</v>
      </c>
      <c r="B48" s="86" t="s">
        <v>742</v>
      </c>
      <c r="C48" s="86" t="s">
        <v>669</v>
      </c>
      <c r="D48" s="88" t="s">
        <v>743</v>
      </c>
    </row>
    <row r="49" spans="1:4" ht="12.75" hidden="1" customHeight="1">
      <c r="A49" s="86" t="s">
        <v>744</v>
      </c>
      <c r="B49" s="86" t="s">
        <v>666</v>
      </c>
      <c r="C49" s="86"/>
      <c r="D49" s="88"/>
    </row>
    <row r="50" spans="1:4" ht="68.25" customHeight="1">
      <c r="A50" s="86" t="s">
        <v>745</v>
      </c>
      <c r="B50" s="86" t="s">
        <v>746</v>
      </c>
      <c r="C50" s="86" t="s">
        <v>669</v>
      </c>
      <c r="D50" s="88" t="s">
        <v>747</v>
      </c>
    </row>
    <row r="51" spans="1:4" ht="12.75" hidden="1" customHeight="1">
      <c r="A51" s="86" t="s">
        <v>748</v>
      </c>
      <c r="B51" s="86" t="s">
        <v>666</v>
      </c>
      <c r="C51" s="86"/>
      <c r="D51" s="88"/>
    </row>
    <row r="52" spans="1:4" ht="12.75" hidden="1" customHeight="1">
      <c r="A52" s="86" t="s">
        <v>749</v>
      </c>
      <c r="B52" s="86" t="s">
        <v>666</v>
      </c>
      <c r="C52" s="86"/>
      <c r="D52" s="88"/>
    </row>
    <row r="53" spans="1:4" ht="12.75" hidden="1" customHeight="1">
      <c r="A53" s="86" t="s">
        <v>750</v>
      </c>
      <c r="B53" s="86" t="s">
        <v>666</v>
      </c>
      <c r="C53" s="86"/>
      <c r="D53" s="88"/>
    </row>
    <row r="54" spans="1:4" ht="12.75" hidden="1" customHeight="1">
      <c r="A54" s="86" t="s">
        <v>751</v>
      </c>
      <c r="B54" s="86" t="s">
        <v>666</v>
      </c>
      <c r="C54" s="86"/>
      <c r="D54" s="88"/>
    </row>
    <row r="55" spans="1:4" ht="12.75" hidden="1" customHeight="1">
      <c r="A55" s="86" t="s">
        <v>752</v>
      </c>
      <c r="B55" s="86" t="s">
        <v>666</v>
      </c>
      <c r="C55" s="86"/>
      <c r="D55" s="88"/>
    </row>
    <row r="56" spans="1:4" ht="68.25" customHeight="1">
      <c r="A56" s="86" t="s">
        <v>753</v>
      </c>
      <c r="B56" s="86" t="s">
        <v>754</v>
      </c>
      <c r="C56" s="86" t="s">
        <v>669</v>
      </c>
      <c r="D56" s="88" t="s">
        <v>755</v>
      </c>
    </row>
    <row r="57" spans="1:4" ht="168">
      <c r="A57" s="86" t="s">
        <v>753</v>
      </c>
      <c r="B57" s="86" t="s">
        <v>756</v>
      </c>
      <c r="C57" s="86" t="s">
        <v>669</v>
      </c>
      <c r="D57" s="88" t="s">
        <v>757</v>
      </c>
    </row>
    <row r="58" spans="1:4" ht="84">
      <c r="A58" s="86" t="s">
        <v>753</v>
      </c>
      <c r="B58" s="86" t="s">
        <v>758</v>
      </c>
      <c r="C58" s="86" t="s">
        <v>722</v>
      </c>
      <c r="D58" s="88" t="s">
        <v>759</v>
      </c>
    </row>
    <row r="59" spans="1:4" ht="60">
      <c r="A59" s="86" t="s">
        <v>760</v>
      </c>
      <c r="B59" s="86" t="s">
        <v>761</v>
      </c>
      <c r="C59" s="86" t="s">
        <v>669</v>
      </c>
      <c r="D59" s="88" t="s">
        <v>762</v>
      </c>
    </row>
    <row r="60" spans="1:4" ht="204.75" customHeight="1">
      <c r="A60" s="86" t="s">
        <v>763</v>
      </c>
      <c r="B60" s="86" t="s">
        <v>764</v>
      </c>
      <c r="C60" s="86" t="s">
        <v>669</v>
      </c>
      <c r="D60" s="88" t="s">
        <v>765</v>
      </c>
    </row>
    <row r="61" spans="1:4" ht="22.5" customHeight="1">
      <c r="A61" s="86" t="s">
        <v>766</v>
      </c>
      <c r="B61" s="86" t="s">
        <v>681</v>
      </c>
      <c r="C61" s="86" t="s">
        <v>669</v>
      </c>
      <c r="D61" s="88" t="s">
        <v>767</v>
      </c>
    </row>
    <row r="62" spans="1:4" ht="68.25" customHeight="1">
      <c r="A62" s="86" t="s">
        <v>768</v>
      </c>
      <c r="B62" s="86" t="s">
        <v>769</v>
      </c>
      <c r="C62" s="86" t="s">
        <v>669</v>
      </c>
      <c r="D62" s="88" t="s">
        <v>770</v>
      </c>
    </row>
    <row r="63" spans="1:4" ht="68.25" customHeight="1">
      <c r="A63" s="86" t="s">
        <v>768</v>
      </c>
      <c r="B63" s="86" t="s">
        <v>771</v>
      </c>
      <c r="C63" s="86"/>
      <c r="D63" s="88" t="s">
        <v>772</v>
      </c>
    </row>
    <row r="64" spans="1:4" ht="57" customHeight="1">
      <c r="A64" s="86" t="s">
        <v>773</v>
      </c>
      <c r="B64" s="86" t="s">
        <v>705</v>
      </c>
      <c r="C64" s="86" t="s">
        <v>669</v>
      </c>
      <c r="D64" s="88" t="s">
        <v>774</v>
      </c>
    </row>
    <row r="65" spans="1:4" ht="68.25" customHeight="1">
      <c r="A65" s="86" t="s">
        <v>773</v>
      </c>
      <c r="B65" s="86" t="s">
        <v>775</v>
      </c>
      <c r="C65" s="86" t="s">
        <v>669</v>
      </c>
      <c r="D65" s="88" t="s">
        <v>776</v>
      </c>
    </row>
    <row r="66" spans="1:4" ht="57" customHeight="1">
      <c r="A66" s="86" t="s">
        <v>773</v>
      </c>
      <c r="B66" s="86" t="s">
        <v>777</v>
      </c>
      <c r="C66" s="86" t="s">
        <v>669</v>
      </c>
      <c r="D66" s="88" t="s">
        <v>778</v>
      </c>
    </row>
    <row r="67" spans="1:4" ht="193.5" customHeight="1">
      <c r="A67" s="86" t="s">
        <v>773</v>
      </c>
      <c r="B67" s="86" t="s">
        <v>73</v>
      </c>
      <c r="C67" s="86" t="s">
        <v>669</v>
      </c>
      <c r="D67" s="88" t="s">
        <v>779</v>
      </c>
    </row>
    <row r="68" spans="1:4" ht="12.75" customHeight="1">
      <c r="A68" s="86" t="s">
        <v>773</v>
      </c>
      <c r="B68" s="86" t="s">
        <v>780</v>
      </c>
      <c r="C68" s="86" t="s">
        <v>722</v>
      </c>
      <c r="D68" s="88" t="s">
        <v>781</v>
      </c>
    </row>
    <row r="69" spans="1:4" ht="171" customHeight="1">
      <c r="A69" s="86" t="s">
        <v>773</v>
      </c>
      <c r="B69" s="86" t="s">
        <v>782</v>
      </c>
      <c r="C69" s="86" t="s">
        <v>722</v>
      </c>
      <c r="D69" s="88" t="s">
        <v>783</v>
      </c>
    </row>
    <row r="70" spans="1:4" ht="12.75" hidden="1" customHeight="1">
      <c r="A70" s="86" t="s">
        <v>784</v>
      </c>
      <c r="B70" s="86" t="s">
        <v>666</v>
      </c>
      <c r="C70" s="86"/>
      <c r="D70" s="88"/>
    </row>
    <row r="71" spans="1:4" ht="102" customHeight="1">
      <c r="A71" s="86" t="s">
        <v>785</v>
      </c>
      <c r="B71" s="88" t="s">
        <v>786</v>
      </c>
      <c r="C71" s="86" t="s">
        <v>669</v>
      </c>
      <c r="D71" s="88" t="s">
        <v>787</v>
      </c>
    </row>
    <row r="72" spans="1:4" ht="79.5" customHeight="1">
      <c r="A72" s="86" t="s">
        <v>785</v>
      </c>
      <c r="B72" s="86" t="s">
        <v>788</v>
      </c>
      <c r="C72" s="86" t="s">
        <v>669</v>
      </c>
      <c r="D72" s="88" t="s">
        <v>789</v>
      </c>
    </row>
    <row r="73" spans="1:4" ht="102" customHeight="1">
      <c r="A73" s="86" t="s">
        <v>785</v>
      </c>
      <c r="B73" s="86" t="s">
        <v>790</v>
      </c>
      <c r="C73" s="86"/>
      <c r="D73" s="88" t="s">
        <v>791</v>
      </c>
    </row>
    <row r="74" spans="1:4" ht="12.75" hidden="1" customHeight="1">
      <c r="A74" s="86" t="s">
        <v>792</v>
      </c>
      <c r="B74" s="86" t="s">
        <v>666</v>
      </c>
      <c r="C74" s="86"/>
      <c r="D74" s="88"/>
    </row>
    <row r="75" spans="1:4" ht="12.75" hidden="1" customHeight="1">
      <c r="A75" s="86" t="s">
        <v>793</v>
      </c>
      <c r="B75" s="86" t="s">
        <v>666</v>
      </c>
      <c r="C75" s="86"/>
      <c r="D75" s="88"/>
    </row>
    <row r="76" spans="1:4" ht="12.75" hidden="1" customHeight="1">
      <c r="A76" s="86" t="s">
        <v>794</v>
      </c>
      <c r="B76" s="86" t="s">
        <v>666</v>
      </c>
      <c r="C76" s="86"/>
      <c r="D76" s="88"/>
    </row>
    <row r="77" spans="1:4" ht="79.5" customHeight="1">
      <c r="A77" s="86" t="s">
        <v>795</v>
      </c>
      <c r="B77" s="86" t="s">
        <v>771</v>
      </c>
      <c r="C77" s="86" t="s">
        <v>669</v>
      </c>
      <c r="D77" s="88" t="s">
        <v>796</v>
      </c>
    </row>
    <row r="78" spans="1:4" ht="12.75" hidden="1" customHeight="1">
      <c r="A78" s="86" t="s">
        <v>797</v>
      </c>
      <c r="B78" s="86" t="s">
        <v>666</v>
      </c>
      <c r="C78" s="86"/>
      <c r="D78" s="88"/>
    </row>
    <row r="79" spans="1:4" ht="12.75" hidden="1" customHeight="1">
      <c r="A79" s="86" t="s">
        <v>798</v>
      </c>
      <c r="B79" s="86" t="s">
        <v>666</v>
      </c>
      <c r="C79" s="86"/>
      <c r="D79" s="88"/>
    </row>
    <row r="80" spans="1:4" ht="12.75" hidden="1" customHeight="1">
      <c r="A80" s="86" t="s">
        <v>799</v>
      </c>
      <c r="B80" s="86" t="s">
        <v>666</v>
      </c>
      <c r="C80" s="86"/>
      <c r="D80" s="88"/>
    </row>
    <row r="81" spans="1:4" ht="12.75" hidden="1" customHeight="1">
      <c r="A81" s="86" t="s">
        <v>800</v>
      </c>
      <c r="B81" s="86" t="s">
        <v>666</v>
      </c>
      <c r="C81" s="86"/>
      <c r="D81" s="88"/>
    </row>
    <row r="82" spans="1:4" ht="12.75" hidden="1" customHeight="1">
      <c r="A82" s="86" t="s">
        <v>801</v>
      </c>
      <c r="B82" s="86" t="s">
        <v>666</v>
      </c>
      <c r="C82" s="86"/>
      <c r="D82" s="88"/>
    </row>
    <row r="83" spans="1:4" ht="12.75" hidden="1" customHeight="1">
      <c r="A83" s="86" t="s">
        <v>802</v>
      </c>
      <c r="B83" s="86" t="s">
        <v>666</v>
      </c>
      <c r="C83" s="86"/>
      <c r="D83" s="88"/>
    </row>
    <row r="84" spans="1:4" ht="12.75" hidden="1" customHeight="1">
      <c r="A84" s="86" t="s">
        <v>803</v>
      </c>
      <c r="B84" s="86" t="s">
        <v>666</v>
      </c>
      <c r="C84" s="86"/>
      <c r="D84" s="88"/>
    </row>
    <row r="85" spans="1:4" ht="216" customHeight="1">
      <c r="A85" s="86" t="s">
        <v>804</v>
      </c>
      <c r="B85" s="86" t="s">
        <v>805</v>
      </c>
      <c r="C85" s="86" t="s">
        <v>669</v>
      </c>
      <c r="D85" s="88" t="s">
        <v>806</v>
      </c>
    </row>
    <row r="86" spans="1:4" ht="182.25" customHeight="1">
      <c r="A86" s="86" t="s">
        <v>807</v>
      </c>
      <c r="B86" s="86" t="s">
        <v>808</v>
      </c>
      <c r="C86" s="86" t="s">
        <v>669</v>
      </c>
      <c r="D86" s="88" t="s">
        <v>809</v>
      </c>
    </row>
    <row r="87" spans="1:4" ht="45" customHeight="1">
      <c r="A87" s="86" t="s">
        <v>807</v>
      </c>
      <c r="B87" s="86" t="s">
        <v>810</v>
      </c>
      <c r="C87" s="86" t="s">
        <v>669</v>
      </c>
      <c r="D87" s="88" t="s">
        <v>811</v>
      </c>
    </row>
    <row r="88" spans="1:4" ht="159" customHeight="1">
      <c r="A88" s="86" t="s">
        <v>812</v>
      </c>
      <c r="B88" s="86" t="s">
        <v>813</v>
      </c>
      <c r="C88" s="86" t="s">
        <v>669</v>
      </c>
      <c r="D88" s="88" t="s">
        <v>814</v>
      </c>
    </row>
    <row r="89" spans="1:4" ht="136.5" customHeight="1">
      <c r="A89" s="86" t="s">
        <v>812</v>
      </c>
      <c r="B89" s="86" t="s">
        <v>705</v>
      </c>
      <c r="C89" s="86" t="s">
        <v>669</v>
      </c>
      <c r="D89" s="88" t="s">
        <v>815</v>
      </c>
    </row>
    <row r="90" spans="1:4" ht="45" customHeight="1">
      <c r="A90" s="86" t="s">
        <v>812</v>
      </c>
      <c r="B90" s="86" t="s">
        <v>816</v>
      </c>
      <c r="C90" s="86" t="s">
        <v>669</v>
      </c>
      <c r="D90" s="88" t="s">
        <v>817</v>
      </c>
    </row>
    <row r="91" spans="1:4" ht="68.25" customHeight="1">
      <c r="A91" s="86" t="s">
        <v>812</v>
      </c>
      <c r="B91" s="86" t="s">
        <v>818</v>
      </c>
      <c r="C91" s="86" t="s">
        <v>669</v>
      </c>
      <c r="D91" s="88" t="s">
        <v>819</v>
      </c>
    </row>
    <row r="92" spans="1:4" ht="12.75" hidden="1" customHeight="1">
      <c r="A92" s="86" t="s">
        <v>820</v>
      </c>
      <c r="B92" s="86" t="s">
        <v>666</v>
      </c>
      <c r="C92" s="86"/>
      <c r="D92" s="88"/>
    </row>
    <row r="93" spans="1:4" ht="114" customHeight="1">
      <c r="A93" s="86" t="s">
        <v>821</v>
      </c>
      <c r="B93" s="86" t="s">
        <v>746</v>
      </c>
      <c r="C93" s="86" t="s">
        <v>669</v>
      </c>
      <c r="D93" s="88" t="s">
        <v>822</v>
      </c>
    </row>
    <row r="94" spans="1:4" ht="12.75" hidden="1" customHeight="1">
      <c r="A94" s="86" t="s">
        <v>823</v>
      </c>
      <c r="B94" s="86" t="s">
        <v>666</v>
      </c>
      <c r="C94" s="86"/>
      <c r="D94" s="88"/>
    </row>
    <row r="95" spans="1:4" ht="318.75" customHeight="1">
      <c r="A95" s="86" t="s">
        <v>824</v>
      </c>
      <c r="B95" s="86" t="s">
        <v>825</v>
      </c>
      <c r="C95" s="86" t="s">
        <v>669</v>
      </c>
      <c r="D95" s="88" t="s">
        <v>826</v>
      </c>
    </row>
    <row r="96" spans="1:4" ht="136.5" customHeight="1">
      <c r="A96" s="86" t="s">
        <v>827</v>
      </c>
      <c r="B96" s="86" t="s">
        <v>828</v>
      </c>
      <c r="C96" s="86" t="s">
        <v>669</v>
      </c>
      <c r="D96" s="88" t="s">
        <v>829</v>
      </c>
    </row>
    <row r="97" spans="1:4" ht="22.5" customHeight="1">
      <c r="A97" s="86" t="s">
        <v>827</v>
      </c>
      <c r="B97" s="86" t="s">
        <v>746</v>
      </c>
      <c r="C97" s="86" t="s">
        <v>669</v>
      </c>
      <c r="D97" s="88" t="s">
        <v>830</v>
      </c>
    </row>
    <row r="98" spans="1:4" ht="57" customHeight="1">
      <c r="A98" s="86" t="s">
        <v>827</v>
      </c>
      <c r="B98" s="86" t="s">
        <v>831</v>
      </c>
      <c r="C98" s="86" t="s">
        <v>669</v>
      </c>
      <c r="D98" s="88" t="s">
        <v>832</v>
      </c>
    </row>
    <row r="99" spans="1:4" ht="57" customHeight="1">
      <c r="A99" s="86" t="s">
        <v>827</v>
      </c>
      <c r="B99" s="86" t="s">
        <v>833</v>
      </c>
      <c r="C99" s="86" t="s">
        <v>669</v>
      </c>
      <c r="D99" s="88" t="s">
        <v>834</v>
      </c>
    </row>
    <row r="100" spans="1:4" ht="57" customHeight="1">
      <c r="A100" s="86" t="s">
        <v>827</v>
      </c>
      <c r="B100" s="86" t="s">
        <v>835</v>
      </c>
      <c r="C100" s="86" t="s">
        <v>669</v>
      </c>
      <c r="D100" s="88" t="s">
        <v>836</v>
      </c>
    </row>
    <row r="101" spans="1:4" ht="12.75" hidden="1" customHeight="1">
      <c r="A101" s="86" t="s">
        <v>414</v>
      </c>
      <c r="B101" s="86" t="s">
        <v>666</v>
      </c>
      <c r="C101" s="86"/>
      <c r="D101" s="88"/>
    </row>
    <row r="102" spans="1:4" ht="12.75" hidden="1" customHeight="1">
      <c r="A102" s="86" t="s">
        <v>837</v>
      </c>
      <c r="B102" s="86" t="s">
        <v>666</v>
      </c>
      <c r="C102" s="86"/>
      <c r="D102" s="88"/>
    </row>
    <row r="103" spans="1:4" ht="68.25" customHeight="1">
      <c r="A103" s="86" t="s">
        <v>838</v>
      </c>
      <c r="B103" s="86" t="s">
        <v>73</v>
      </c>
      <c r="C103" s="86" t="s">
        <v>669</v>
      </c>
      <c r="D103" s="88" t="s">
        <v>839</v>
      </c>
    </row>
    <row r="104" spans="1:4" ht="57" customHeight="1">
      <c r="A104" s="86" t="s">
        <v>838</v>
      </c>
      <c r="B104" s="86" t="s">
        <v>746</v>
      </c>
      <c r="C104" s="86" t="s">
        <v>669</v>
      </c>
      <c r="D104" s="88" t="s">
        <v>840</v>
      </c>
    </row>
    <row r="105" spans="1:4" ht="125.25" customHeight="1">
      <c r="A105" s="86" t="s">
        <v>841</v>
      </c>
      <c r="B105" s="86" t="s">
        <v>842</v>
      </c>
      <c r="C105" s="86" t="s">
        <v>669</v>
      </c>
      <c r="D105" s="88" t="s">
        <v>843</v>
      </c>
    </row>
    <row r="106" spans="1:4" ht="216" customHeight="1">
      <c r="A106" s="86" t="s">
        <v>841</v>
      </c>
      <c r="B106" s="86" t="s">
        <v>844</v>
      </c>
      <c r="C106" s="86" t="s">
        <v>722</v>
      </c>
      <c r="D106" s="92" t="s">
        <v>845</v>
      </c>
    </row>
    <row r="107" spans="1:4" ht="57" customHeight="1">
      <c r="A107" s="86" t="s">
        <v>846</v>
      </c>
      <c r="B107" s="86" t="s">
        <v>847</v>
      </c>
      <c r="C107" s="86" t="s">
        <v>669</v>
      </c>
      <c r="D107" s="88" t="s">
        <v>848</v>
      </c>
    </row>
    <row r="108" spans="1:4" ht="296.25" customHeight="1">
      <c r="A108" s="86" t="s">
        <v>849</v>
      </c>
      <c r="B108" s="86" t="s">
        <v>850</v>
      </c>
      <c r="C108" s="86" t="s">
        <v>669</v>
      </c>
      <c r="D108" s="88" t="s">
        <v>851</v>
      </c>
    </row>
    <row r="109" spans="1:4" ht="90.75" customHeight="1">
      <c r="A109" s="86" t="s">
        <v>852</v>
      </c>
      <c r="B109" s="86" t="s">
        <v>853</v>
      </c>
      <c r="C109" s="86" t="s">
        <v>669</v>
      </c>
      <c r="D109" s="88" t="s">
        <v>854</v>
      </c>
    </row>
    <row r="110" spans="1:4" ht="216" customHeight="1">
      <c r="A110" s="86" t="s">
        <v>852</v>
      </c>
      <c r="B110" s="86" t="s">
        <v>705</v>
      </c>
      <c r="C110" s="86" t="s">
        <v>669</v>
      </c>
      <c r="D110" s="88" t="s">
        <v>855</v>
      </c>
    </row>
    <row r="111" spans="1:4" ht="250.5" customHeight="1">
      <c r="A111" s="86" t="s">
        <v>852</v>
      </c>
      <c r="B111" s="86" t="s">
        <v>856</v>
      </c>
      <c r="C111" s="86" t="s">
        <v>722</v>
      </c>
      <c r="D111" s="88" t="s">
        <v>857</v>
      </c>
    </row>
    <row r="112" spans="1:4" ht="90.75" customHeight="1">
      <c r="A112" s="86" t="s">
        <v>852</v>
      </c>
      <c r="B112" s="86" t="s">
        <v>858</v>
      </c>
      <c r="C112" s="86" t="s">
        <v>722</v>
      </c>
      <c r="D112" s="88" t="s">
        <v>859</v>
      </c>
    </row>
    <row r="113" spans="1:6" ht="12.75" hidden="1" customHeight="1">
      <c r="A113" s="86" t="s">
        <v>412</v>
      </c>
      <c r="B113" s="86" t="s">
        <v>666</v>
      </c>
      <c r="C113" s="86"/>
      <c r="D113" s="88"/>
    </row>
    <row r="114" spans="1:6" ht="90.75" customHeight="1">
      <c r="A114" s="86" t="s">
        <v>860</v>
      </c>
      <c r="B114" s="86" t="s">
        <v>861</v>
      </c>
      <c r="C114" s="86" t="s">
        <v>669</v>
      </c>
      <c r="D114" s="88" t="s">
        <v>862</v>
      </c>
    </row>
    <row r="115" spans="1:6" ht="79.5" customHeight="1">
      <c r="A115" s="86" t="s">
        <v>863</v>
      </c>
      <c r="B115" s="86" t="s">
        <v>861</v>
      </c>
      <c r="C115" s="86" t="s">
        <v>669</v>
      </c>
      <c r="D115" s="88" t="s">
        <v>864</v>
      </c>
    </row>
    <row r="116" spans="1:6" ht="12.75" hidden="1" customHeight="1">
      <c r="A116" s="86" t="s">
        <v>865</v>
      </c>
      <c r="B116" s="86" t="s">
        <v>666</v>
      </c>
      <c r="C116" s="86"/>
      <c r="D116" s="88"/>
    </row>
    <row r="117" spans="1:6" ht="12.75" hidden="1" customHeight="1">
      <c r="A117" s="86" t="s">
        <v>866</v>
      </c>
      <c r="B117" s="86" t="s">
        <v>666</v>
      </c>
      <c r="C117" s="86"/>
      <c r="D117" s="88"/>
    </row>
    <row r="118" spans="1:6" ht="68.25" customHeight="1">
      <c r="A118" s="86" t="s">
        <v>867</v>
      </c>
      <c r="B118" s="86" t="s">
        <v>868</v>
      </c>
      <c r="C118" s="86" t="s">
        <v>669</v>
      </c>
      <c r="D118" s="88" t="s">
        <v>869</v>
      </c>
    </row>
    <row r="119" spans="1:6" ht="68.25" customHeight="1">
      <c r="A119" s="86" t="s">
        <v>867</v>
      </c>
      <c r="B119" s="86" t="s">
        <v>870</v>
      </c>
      <c r="C119" s="86" t="s">
        <v>669</v>
      </c>
      <c r="D119" s="88" t="s">
        <v>871</v>
      </c>
    </row>
    <row r="120" spans="1:6" ht="102" customHeight="1">
      <c r="A120" s="86" t="s">
        <v>867</v>
      </c>
      <c r="B120" s="86" t="s">
        <v>872</v>
      </c>
      <c r="C120" s="86" t="s">
        <v>669</v>
      </c>
      <c r="D120" s="88" t="s">
        <v>873</v>
      </c>
    </row>
    <row r="121" spans="1:6" ht="90.75" customHeight="1">
      <c r="A121" s="86" t="s">
        <v>874</v>
      </c>
      <c r="B121" s="86" t="s">
        <v>861</v>
      </c>
      <c r="C121" s="86" t="s">
        <v>669</v>
      </c>
      <c r="D121" s="88" t="s">
        <v>862</v>
      </c>
    </row>
    <row r="122" spans="1:6" ht="12.75" customHeight="1">
      <c r="A122" s="86" t="s">
        <v>875</v>
      </c>
      <c r="B122" s="86" t="s">
        <v>861</v>
      </c>
      <c r="C122" s="86" t="s">
        <v>669</v>
      </c>
      <c r="D122" s="88" t="s">
        <v>876</v>
      </c>
    </row>
    <row r="123" spans="1:6" ht="90.75" customHeight="1">
      <c r="A123" s="86" t="s">
        <v>875</v>
      </c>
      <c r="B123" s="86" t="s">
        <v>877</v>
      </c>
      <c r="C123" s="86" t="s">
        <v>669</v>
      </c>
      <c r="D123" s="88" t="s">
        <v>878</v>
      </c>
    </row>
    <row r="124" spans="1:6" ht="12.75" hidden="1" customHeight="1">
      <c r="A124" s="86" t="s">
        <v>879</v>
      </c>
      <c r="B124" s="86" t="s">
        <v>666</v>
      </c>
      <c r="C124" s="86"/>
      <c r="D124" s="88"/>
    </row>
    <row r="125" spans="1:6" ht="79.5" customHeight="1">
      <c r="A125" s="86" t="s">
        <v>880</v>
      </c>
      <c r="B125" s="86" t="s">
        <v>881</v>
      </c>
      <c r="C125" s="86" t="s">
        <v>669</v>
      </c>
      <c r="D125" s="88" t="s">
        <v>882</v>
      </c>
    </row>
    <row r="126" spans="1:6" ht="68.25" customHeight="1">
      <c r="A126" s="86" t="s">
        <v>880</v>
      </c>
      <c r="B126" s="88" t="s">
        <v>883</v>
      </c>
      <c r="C126" s="86" t="s">
        <v>669</v>
      </c>
      <c r="D126" s="88" t="s">
        <v>884</v>
      </c>
    </row>
    <row r="127" spans="1:6" ht="228" customHeight="1">
      <c r="A127" s="86" t="s">
        <v>885</v>
      </c>
      <c r="B127" s="86" t="s">
        <v>73</v>
      </c>
      <c r="C127" s="86" t="s">
        <v>669</v>
      </c>
      <c r="D127" s="88" t="s">
        <v>886</v>
      </c>
      <c r="F127" s="93"/>
    </row>
    <row r="128" spans="1:6" ht="68.25" customHeight="1">
      <c r="A128" s="86" t="s">
        <v>885</v>
      </c>
      <c r="B128" s="86" t="s">
        <v>887</v>
      </c>
      <c r="C128" s="86"/>
      <c r="D128" s="88" t="s">
        <v>888</v>
      </c>
    </row>
    <row r="129" spans="1:4" ht="12.75" hidden="1" customHeight="1">
      <c r="A129" s="86" t="s">
        <v>889</v>
      </c>
      <c r="B129" s="86" t="s">
        <v>666</v>
      </c>
      <c r="C129" s="86"/>
      <c r="D129" s="88"/>
    </row>
    <row r="130" spans="1:4" ht="79.5" customHeight="1">
      <c r="A130" s="86" t="s">
        <v>890</v>
      </c>
      <c r="B130" s="86" t="s">
        <v>881</v>
      </c>
      <c r="C130" s="86" t="s">
        <v>669</v>
      </c>
      <c r="D130" s="88" t="s">
        <v>891</v>
      </c>
    </row>
    <row r="131" spans="1:4" ht="57" customHeight="1">
      <c r="A131" s="86" t="s">
        <v>892</v>
      </c>
      <c r="B131" s="86" t="s">
        <v>870</v>
      </c>
      <c r="C131" s="86" t="s">
        <v>669</v>
      </c>
      <c r="D131" s="88" t="s">
        <v>893</v>
      </c>
    </row>
    <row r="132" spans="1:4" ht="102" customHeight="1">
      <c r="A132" s="86" t="s">
        <v>892</v>
      </c>
      <c r="B132" s="86" t="s">
        <v>810</v>
      </c>
      <c r="C132" s="86" t="s">
        <v>669</v>
      </c>
      <c r="D132" s="88" t="s">
        <v>894</v>
      </c>
    </row>
    <row r="133" spans="1:4" ht="239.25" customHeight="1">
      <c r="A133" s="86" t="s">
        <v>892</v>
      </c>
      <c r="B133" s="86" t="s">
        <v>73</v>
      </c>
      <c r="C133" s="86" t="s">
        <v>669</v>
      </c>
      <c r="D133" s="88" t="s">
        <v>895</v>
      </c>
    </row>
    <row r="134" spans="1:4" ht="90.75" customHeight="1">
      <c r="A134" s="86" t="s">
        <v>892</v>
      </c>
      <c r="B134" s="86" t="s">
        <v>896</v>
      </c>
      <c r="C134" s="86" t="s">
        <v>722</v>
      </c>
      <c r="D134" s="88" t="s">
        <v>897</v>
      </c>
    </row>
    <row r="135" spans="1:4" ht="90.75" customHeight="1">
      <c r="A135" s="86" t="s">
        <v>892</v>
      </c>
      <c r="B135" s="86" t="s">
        <v>898</v>
      </c>
      <c r="C135" s="86" t="s">
        <v>722</v>
      </c>
      <c r="D135" s="88" t="s">
        <v>897</v>
      </c>
    </row>
    <row r="136" spans="1:4" ht="68.25" customHeight="1">
      <c r="A136" s="86" t="s">
        <v>899</v>
      </c>
      <c r="B136" s="86" t="s">
        <v>881</v>
      </c>
      <c r="C136" s="86" t="s">
        <v>669</v>
      </c>
      <c r="D136" s="88" t="s">
        <v>900</v>
      </c>
    </row>
    <row r="137" spans="1:4" ht="79.5" customHeight="1">
      <c r="A137" s="86" t="s">
        <v>901</v>
      </c>
      <c r="B137" s="86" t="s">
        <v>705</v>
      </c>
      <c r="C137" s="86" t="s">
        <v>669</v>
      </c>
      <c r="D137" s="88" t="s">
        <v>902</v>
      </c>
    </row>
    <row r="138" spans="1:4" ht="171" customHeight="1">
      <c r="A138" s="86" t="s">
        <v>901</v>
      </c>
      <c r="B138" s="86" t="s">
        <v>903</v>
      </c>
      <c r="C138" s="86" t="s">
        <v>669</v>
      </c>
      <c r="D138" s="88" t="s">
        <v>904</v>
      </c>
    </row>
    <row r="139" spans="1:4" ht="12.75" hidden="1" customHeight="1">
      <c r="A139" s="86" t="s">
        <v>905</v>
      </c>
      <c r="B139" s="86" t="s">
        <v>666</v>
      </c>
      <c r="C139" s="86"/>
      <c r="D139" s="88"/>
    </row>
    <row r="140" spans="1:4" ht="79.5" customHeight="1">
      <c r="A140" s="86" t="s">
        <v>906</v>
      </c>
      <c r="B140" s="86" t="s">
        <v>699</v>
      </c>
      <c r="C140" s="86" t="s">
        <v>669</v>
      </c>
      <c r="D140" s="88" t="s">
        <v>907</v>
      </c>
    </row>
    <row r="141" spans="1:4" ht="12.75" hidden="1" customHeight="1">
      <c r="A141" s="86" t="s">
        <v>908</v>
      </c>
      <c r="B141" s="86" t="s">
        <v>666</v>
      </c>
      <c r="C141" s="86"/>
      <c r="D141" s="88"/>
    </row>
    <row r="142" spans="1:4" ht="147.75" customHeight="1">
      <c r="A142" s="86" t="s">
        <v>909</v>
      </c>
      <c r="B142" s="86" t="s">
        <v>910</v>
      </c>
      <c r="C142" s="86" t="s">
        <v>911</v>
      </c>
      <c r="D142" s="88" t="s">
        <v>912</v>
      </c>
    </row>
    <row r="143" spans="1:4" ht="12.75" hidden="1" customHeight="1">
      <c r="A143" s="86" t="s">
        <v>913</v>
      </c>
      <c r="B143" s="86" t="s">
        <v>666</v>
      </c>
      <c r="C143" s="86"/>
      <c r="D143" s="88"/>
    </row>
    <row r="144" spans="1:4" ht="90.75" customHeight="1">
      <c r="A144" s="86" t="s">
        <v>914</v>
      </c>
      <c r="B144" s="86" t="s">
        <v>915</v>
      </c>
      <c r="C144" s="86" t="s">
        <v>722</v>
      </c>
      <c r="D144" s="88" t="s">
        <v>916</v>
      </c>
    </row>
    <row r="145" spans="1:4" ht="12.75" hidden="1" customHeight="1">
      <c r="A145" s="86" t="s">
        <v>917</v>
      </c>
      <c r="B145" s="86" t="s">
        <v>666</v>
      </c>
      <c r="C145" s="86"/>
      <c r="D145" s="88"/>
    </row>
    <row r="146" spans="1:4" ht="12.75" hidden="1" customHeight="1">
      <c r="A146" s="86" t="s">
        <v>918</v>
      </c>
      <c r="B146" s="86" t="s">
        <v>666</v>
      </c>
      <c r="C146" s="86"/>
      <c r="D146" s="88"/>
    </row>
    <row r="147" spans="1:4" ht="12.75" hidden="1" customHeight="1">
      <c r="A147" s="86" t="s">
        <v>919</v>
      </c>
      <c r="B147" s="86" t="s">
        <v>666</v>
      </c>
      <c r="C147" s="86"/>
      <c r="D147" s="88"/>
    </row>
    <row r="148" spans="1:4" ht="68.25" customHeight="1">
      <c r="A148" s="86" t="s">
        <v>920</v>
      </c>
      <c r="B148" s="86" t="s">
        <v>870</v>
      </c>
      <c r="C148" s="86" t="s">
        <v>669</v>
      </c>
      <c r="D148" s="88" t="s">
        <v>921</v>
      </c>
    </row>
    <row r="149" spans="1:4" ht="12.75" hidden="1" customHeight="1">
      <c r="A149" s="86" t="s">
        <v>922</v>
      </c>
      <c r="B149" s="86" t="s">
        <v>666</v>
      </c>
      <c r="C149" s="86"/>
      <c r="D149" s="88"/>
    </row>
    <row r="150" spans="1:4" ht="125.25" customHeight="1">
      <c r="A150" s="86" t="s">
        <v>923</v>
      </c>
      <c r="B150" s="86" t="s">
        <v>764</v>
      </c>
      <c r="C150" s="86" t="s">
        <v>722</v>
      </c>
      <c r="D150" s="88" t="s">
        <v>924</v>
      </c>
    </row>
    <row r="151" spans="1:4" ht="228" customHeight="1">
      <c r="A151" s="86" t="s">
        <v>925</v>
      </c>
      <c r="B151" s="86" t="s">
        <v>926</v>
      </c>
      <c r="C151" s="86" t="s">
        <v>911</v>
      </c>
      <c r="D151" s="88" t="s">
        <v>927</v>
      </c>
    </row>
    <row r="152" spans="1:4" ht="33.75" customHeight="1">
      <c r="A152" s="86" t="s">
        <v>925</v>
      </c>
      <c r="B152" s="86" t="s">
        <v>131</v>
      </c>
      <c r="C152" s="86" t="s">
        <v>669</v>
      </c>
      <c r="D152" s="88" t="s">
        <v>928</v>
      </c>
    </row>
    <row r="153" spans="1:4" ht="12.75" hidden="1" customHeight="1">
      <c r="A153" s="86" t="s">
        <v>929</v>
      </c>
      <c r="B153" s="86" t="s">
        <v>666</v>
      </c>
      <c r="C153" s="86"/>
      <c r="D153" s="88"/>
    </row>
    <row r="154" spans="1:4" ht="159" customHeight="1">
      <c r="A154" s="86" t="s">
        <v>930</v>
      </c>
      <c r="B154" s="86" t="s">
        <v>861</v>
      </c>
      <c r="C154" s="86" t="s">
        <v>669</v>
      </c>
      <c r="D154" s="88" t="s">
        <v>931</v>
      </c>
    </row>
    <row r="155" spans="1:4" ht="12.75" hidden="1" customHeight="1">
      <c r="A155" s="86" t="s">
        <v>932</v>
      </c>
      <c r="B155" s="86" t="s">
        <v>666</v>
      </c>
      <c r="C155" s="86"/>
      <c r="D155" s="88"/>
    </row>
    <row r="156" spans="1:4" ht="12.75" hidden="1" customHeight="1">
      <c r="A156" s="86" t="s">
        <v>933</v>
      </c>
      <c r="B156" s="86" t="s">
        <v>666</v>
      </c>
      <c r="C156" s="86"/>
      <c r="D156" s="88"/>
    </row>
    <row r="157" spans="1:4" ht="114" customHeight="1">
      <c r="A157" s="86" t="s">
        <v>934</v>
      </c>
      <c r="B157" s="86" t="s">
        <v>935</v>
      </c>
      <c r="C157" s="86" t="s">
        <v>669</v>
      </c>
      <c r="D157" s="88" t="s">
        <v>936</v>
      </c>
    </row>
    <row r="158" spans="1:4" ht="12.75" hidden="1" customHeight="1">
      <c r="A158" s="86" t="s">
        <v>937</v>
      </c>
      <c r="B158" s="86" t="s">
        <v>666</v>
      </c>
      <c r="C158" s="86"/>
      <c r="D158" s="88"/>
    </row>
    <row r="159" spans="1:4" ht="45" customHeight="1">
      <c r="A159" s="86" t="s">
        <v>938</v>
      </c>
      <c r="B159" s="86" t="s">
        <v>861</v>
      </c>
      <c r="C159" s="86" t="s">
        <v>669</v>
      </c>
      <c r="D159" s="88" t="s">
        <v>939</v>
      </c>
    </row>
    <row r="160" spans="1:4" ht="57" customHeight="1">
      <c r="A160" s="86" t="s">
        <v>938</v>
      </c>
      <c r="B160" s="86" t="s">
        <v>940</v>
      </c>
      <c r="C160" s="86" t="s">
        <v>669</v>
      </c>
      <c r="D160" s="88" t="s">
        <v>941</v>
      </c>
    </row>
    <row r="161" spans="1:4" ht="239.25" customHeight="1">
      <c r="A161" s="86" t="s">
        <v>942</v>
      </c>
      <c r="B161" s="86" t="s">
        <v>943</v>
      </c>
      <c r="C161" s="86" t="s">
        <v>669</v>
      </c>
      <c r="D161" s="88" t="s">
        <v>944</v>
      </c>
    </row>
    <row r="162" spans="1:4" ht="12.75" hidden="1" customHeight="1">
      <c r="A162" s="86" t="s">
        <v>945</v>
      </c>
      <c r="B162" s="86" t="s">
        <v>666</v>
      </c>
      <c r="C162" s="86"/>
      <c r="D162" s="88"/>
    </row>
    <row r="163" spans="1:4" ht="12.75" hidden="1" customHeight="1">
      <c r="A163" s="86" t="s">
        <v>946</v>
      </c>
      <c r="B163" s="86" t="s">
        <v>666</v>
      </c>
      <c r="C163" s="86"/>
      <c r="D163" s="88"/>
    </row>
    <row r="164" spans="1:4" ht="12.75" hidden="1" customHeight="1">
      <c r="A164" s="86" t="s">
        <v>947</v>
      </c>
      <c r="B164" s="86" t="s">
        <v>666</v>
      </c>
      <c r="C164" s="86"/>
      <c r="D164" s="88"/>
    </row>
    <row r="165" spans="1:4" ht="90.75" customHeight="1">
      <c r="A165" s="86" t="s">
        <v>948</v>
      </c>
      <c r="B165" s="86" t="s">
        <v>949</v>
      </c>
      <c r="C165" s="86" t="s">
        <v>669</v>
      </c>
      <c r="D165" s="88" t="s">
        <v>950</v>
      </c>
    </row>
    <row r="166" spans="1:4" ht="45" customHeight="1">
      <c r="A166" s="86" t="s">
        <v>948</v>
      </c>
      <c r="B166" s="86" t="s">
        <v>951</v>
      </c>
      <c r="C166" s="86" t="s">
        <v>669</v>
      </c>
      <c r="D166" s="88" t="s">
        <v>952</v>
      </c>
    </row>
    <row r="167" spans="1:4" ht="57" customHeight="1">
      <c r="A167" s="86" t="s">
        <v>953</v>
      </c>
      <c r="B167" s="86" t="s">
        <v>954</v>
      </c>
      <c r="C167" s="86" t="s">
        <v>669</v>
      </c>
      <c r="D167" s="88" t="s">
        <v>955</v>
      </c>
    </row>
    <row r="168" spans="1:4" ht="125.25" customHeight="1">
      <c r="A168" s="86" t="s">
        <v>953</v>
      </c>
      <c r="B168" s="86" t="s">
        <v>956</v>
      </c>
      <c r="C168" s="86" t="s">
        <v>669</v>
      </c>
      <c r="D168" s="88" t="s">
        <v>957</v>
      </c>
    </row>
    <row r="169" spans="1:4" ht="57" customHeight="1">
      <c r="A169" s="86" t="s">
        <v>958</v>
      </c>
      <c r="B169" s="86" t="s">
        <v>954</v>
      </c>
      <c r="C169" s="86" t="s">
        <v>669</v>
      </c>
      <c r="D169" s="88" t="s">
        <v>959</v>
      </c>
    </row>
    <row r="170" spans="1:4" ht="125.25" customHeight="1">
      <c r="A170" s="88" t="s">
        <v>958</v>
      </c>
      <c r="B170" s="88" t="s">
        <v>960</v>
      </c>
      <c r="C170" s="88" t="s">
        <v>669</v>
      </c>
      <c r="D170" s="88" t="s">
        <v>961</v>
      </c>
    </row>
    <row r="171" spans="1:4" ht="57" customHeight="1">
      <c r="A171" s="86" t="s">
        <v>962</v>
      </c>
      <c r="B171" s="86" t="s">
        <v>705</v>
      </c>
      <c r="C171" s="86" t="s">
        <v>669</v>
      </c>
      <c r="D171" s="88" t="s">
        <v>963</v>
      </c>
    </row>
    <row r="172" spans="1:4" ht="125.25" customHeight="1">
      <c r="A172" s="86" t="s">
        <v>962</v>
      </c>
      <c r="B172" s="86" t="s">
        <v>964</v>
      </c>
      <c r="C172" s="86" t="s">
        <v>669</v>
      </c>
      <c r="D172" s="88" t="s">
        <v>965</v>
      </c>
    </row>
    <row r="173" spans="1:4" ht="147.75" customHeight="1">
      <c r="A173" s="86" t="s">
        <v>962</v>
      </c>
      <c r="B173" s="86" t="s">
        <v>966</v>
      </c>
      <c r="C173" s="86" t="s">
        <v>669</v>
      </c>
      <c r="D173" s="88" t="s">
        <v>967</v>
      </c>
    </row>
    <row r="174" spans="1:4" ht="102" customHeight="1">
      <c r="A174" s="86" t="s">
        <v>968</v>
      </c>
      <c r="B174" s="88" t="s">
        <v>969</v>
      </c>
      <c r="C174" s="86" t="s">
        <v>669</v>
      </c>
      <c r="D174" s="88" t="s">
        <v>970</v>
      </c>
    </row>
    <row r="175" spans="1:4" ht="57" customHeight="1">
      <c r="A175" s="86" t="s">
        <v>968</v>
      </c>
      <c r="B175" s="86" t="s">
        <v>954</v>
      </c>
      <c r="C175" s="86" t="s">
        <v>669</v>
      </c>
      <c r="D175" s="88" t="s">
        <v>971</v>
      </c>
    </row>
    <row r="176" spans="1:4" ht="33.75" customHeight="1">
      <c r="A176" s="86" t="s">
        <v>972</v>
      </c>
      <c r="B176" s="86" t="s">
        <v>973</v>
      </c>
      <c r="C176" s="86" t="s">
        <v>669</v>
      </c>
      <c r="D176" s="88" t="s">
        <v>974</v>
      </c>
    </row>
    <row r="177" spans="1:4" ht="193.5" customHeight="1">
      <c r="A177" s="86" t="s">
        <v>972</v>
      </c>
      <c r="B177" s="86" t="s">
        <v>365</v>
      </c>
      <c r="C177" s="86" t="s">
        <v>669</v>
      </c>
      <c r="D177" s="88" t="s">
        <v>975</v>
      </c>
    </row>
    <row r="178" spans="1:4" ht="22.5" customHeight="1">
      <c r="A178" s="86" t="s">
        <v>976</v>
      </c>
      <c r="B178" s="86" t="s">
        <v>977</v>
      </c>
      <c r="C178" s="86" t="s">
        <v>669</v>
      </c>
      <c r="D178" s="88" t="s">
        <v>978</v>
      </c>
    </row>
    <row r="179" spans="1:4" ht="57" customHeight="1">
      <c r="A179" s="86" t="s">
        <v>976</v>
      </c>
      <c r="B179" s="86" t="s">
        <v>960</v>
      </c>
      <c r="C179" s="86" t="s">
        <v>669</v>
      </c>
      <c r="D179" s="88" t="s">
        <v>979</v>
      </c>
    </row>
    <row r="180" spans="1:4" ht="330" customHeight="1">
      <c r="A180" s="86" t="s">
        <v>980</v>
      </c>
      <c r="B180" s="86" t="s">
        <v>981</v>
      </c>
      <c r="C180" s="86" t="s">
        <v>669</v>
      </c>
      <c r="D180" s="88" t="s">
        <v>982</v>
      </c>
    </row>
    <row r="181" spans="1:4" ht="125.25" customHeight="1">
      <c r="A181" s="86" t="s">
        <v>980</v>
      </c>
      <c r="B181" s="86" t="s">
        <v>960</v>
      </c>
      <c r="C181" s="86" t="s">
        <v>669</v>
      </c>
      <c r="D181" s="88" t="s">
        <v>983</v>
      </c>
    </row>
    <row r="182" spans="1:4" ht="102" customHeight="1">
      <c r="A182" s="86" t="s">
        <v>980</v>
      </c>
      <c r="B182" s="86" t="s">
        <v>746</v>
      </c>
      <c r="C182" s="86" t="s">
        <v>669</v>
      </c>
      <c r="D182" s="88" t="s">
        <v>984</v>
      </c>
    </row>
    <row r="183" spans="1:4" ht="114" customHeight="1">
      <c r="A183" s="86" t="s">
        <v>980</v>
      </c>
      <c r="B183" s="86" t="s">
        <v>985</v>
      </c>
      <c r="C183" s="86" t="s">
        <v>669</v>
      </c>
      <c r="D183" s="88" t="s">
        <v>986</v>
      </c>
    </row>
    <row r="184" spans="1:4" ht="147.75" customHeight="1">
      <c r="A184" s="86" t="s">
        <v>980</v>
      </c>
      <c r="B184" s="86" t="s">
        <v>987</v>
      </c>
      <c r="C184" s="86" t="s">
        <v>669</v>
      </c>
      <c r="D184" s="88" t="s">
        <v>988</v>
      </c>
    </row>
    <row r="185" spans="1:4" ht="147.75" customHeight="1">
      <c r="A185" s="86" t="s">
        <v>980</v>
      </c>
      <c r="B185" s="86" t="s">
        <v>989</v>
      </c>
      <c r="C185" s="86" t="s">
        <v>669</v>
      </c>
      <c r="D185" s="88" t="s">
        <v>990</v>
      </c>
    </row>
    <row r="186" spans="1:4" ht="114" customHeight="1">
      <c r="A186" s="86" t="s">
        <v>980</v>
      </c>
      <c r="B186" s="86" t="s">
        <v>991</v>
      </c>
      <c r="C186" s="86" t="s">
        <v>669</v>
      </c>
      <c r="D186" s="88" t="s">
        <v>992</v>
      </c>
    </row>
    <row r="187" spans="1:4" ht="159" customHeight="1">
      <c r="A187" s="86" t="s">
        <v>980</v>
      </c>
      <c r="B187" s="86" t="s">
        <v>993</v>
      </c>
      <c r="C187" s="86" t="s">
        <v>669</v>
      </c>
      <c r="D187" s="88" t="s">
        <v>994</v>
      </c>
    </row>
    <row r="188" spans="1:4" ht="114" customHeight="1">
      <c r="A188" s="86" t="s">
        <v>980</v>
      </c>
      <c r="B188" s="86" t="s">
        <v>995</v>
      </c>
      <c r="C188" s="86" t="s">
        <v>669</v>
      </c>
      <c r="D188" s="88" t="s">
        <v>996</v>
      </c>
    </row>
    <row r="189" spans="1:4" ht="12.75" customHeight="1">
      <c r="A189" s="86" t="s">
        <v>980</v>
      </c>
      <c r="B189" s="86" t="s">
        <v>997</v>
      </c>
      <c r="C189" s="86" t="s">
        <v>669</v>
      </c>
      <c r="D189" s="88" t="s">
        <v>998</v>
      </c>
    </row>
    <row r="190" spans="1:4" ht="125.25" customHeight="1">
      <c r="A190" s="86" t="s">
        <v>999</v>
      </c>
      <c r="B190" s="86" t="s">
        <v>1000</v>
      </c>
      <c r="C190" s="86" t="s">
        <v>669</v>
      </c>
      <c r="D190" s="88" t="s">
        <v>1001</v>
      </c>
    </row>
    <row r="191" spans="1:4" ht="102" customHeight="1">
      <c r="A191" s="86" t="s">
        <v>999</v>
      </c>
      <c r="B191" s="86" t="s">
        <v>746</v>
      </c>
      <c r="C191" s="86" t="s">
        <v>669</v>
      </c>
      <c r="D191" s="88" t="s">
        <v>1002</v>
      </c>
    </row>
    <row r="192" spans="1:4" ht="114" customHeight="1">
      <c r="A192" s="86" t="s">
        <v>999</v>
      </c>
      <c r="B192" s="86" t="s">
        <v>985</v>
      </c>
      <c r="C192" s="86" t="s">
        <v>669</v>
      </c>
      <c r="D192" s="88" t="s">
        <v>1003</v>
      </c>
    </row>
    <row r="193" spans="1:4" ht="204.75" customHeight="1">
      <c r="A193" s="86" t="s">
        <v>999</v>
      </c>
      <c r="B193" s="86" t="s">
        <v>987</v>
      </c>
      <c r="C193" s="86" t="s">
        <v>669</v>
      </c>
      <c r="D193" s="88" t="s">
        <v>1004</v>
      </c>
    </row>
    <row r="194" spans="1:4" ht="147.75" customHeight="1">
      <c r="A194" s="86" t="s">
        <v>999</v>
      </c>
      <c r="B194" s="86" t="s">
        <v>989</v>
      </c>
      <c r="C194" s="86" t="s">
        <v>669</v>
      </c>
      <c r="D194" s="88" t="s">
        <v>1005</v>
      </c>
    </row>
    <row r="195" spans="1:4" ht="171" customHeight="1">
      <c r="A195" s="86" t="s">
        <v>999</v>
      </c>
      <c r="B195" s="86" t="s">
        <v>995</v>
      </c>
      <c r="C195" s="86" t="s">
        <v>669</v>
      </c>
      <c r="D195" s="88" t="s">
        <v>1006</v>
      </c>
    </row>
    <row r="196" spans="1:4" ht="147.75" customHeight="1">
      <c r="A196" s="86" t="s">
        <v>999</v>
      </c>
      <c r="B196" s="86" t="s">
        <v>1007</v>
      </c>
      <c r="C196" s="86" t="s">
        <v>669</v>
      </c>
      <c r="D196" s="88" t="s">
        <v>1008</v>
      </c>
    </row>
    <row r="197" spans="1:4" ht="102" customHeight="1">
      <c r="A197" s="86" t="s">
        <v>999</v>
      </c>
      <c r="B197" s="86" t="s">
        <v>1009</v>
      </c>
      <c r="C197" s="86" t="s">
        <v>669</v>
      </c>
      <c r="D197" s="88" t="s">
        <v>1010</v>
      </c>
    </row>
    <row r="198" spans="1:4" ht="114" customHeight="1">
      <c r="A198" s="86" t="s">
        <v>999</v>
      </c>
      <c r="B198" s="86" t="s">
        <v>997</v>
      </c>
      <c r="C198" s="86" t="s">
        <v>669</v>
      </c>
      <c r="D198" s="88" t="s">
        <v>1011</v>
      </c>
    </row>
    <row r="199" spans="1:4" ht="125.25" customHeight="1">
      <c r="A199" s="86" t="s">
        <v>1012</v>
      </c>
      <c r="B199" s="86" t="s">
        <v>960</v>
      </c>
      <c r="C199" s="86" t="s">
        <v>669</v>
      </c>
      <c r="D199" s="88" t="s">
        <v>1013</v>
      </c>
    </row>
    <row r="200" spans="1:4" ht="57" customHeight="1">
      <c r="A200" s="86" t="s">
        <v>1012</v>
      </c>
      <c r="B200" s="86" t="s">
        <v>746</v>
      </c>
      <c r="C200" s="86" t="s">
        <v>669</v>
      </c>
      <c r="D200" s="88" t="s">
        <v>1014</v>
      </c>
    </row>
    <row r="201" spans="1:4" ht="114" customHeight="1">
      <c r="A201" s="86" t="s">
        <v>1012</v>
      </c>
      <c r="B201" s="86" t="s">
        <v>985</v>
      </c>
      <c r="C201" s="86" t="s">
        <v>669</v>
      </c>
      <c r="D201" s="88" t="s">
        <v>1015</v>
      </c>
    </row>
    <row r="202" spans="1:4" ht="204.75" customHeight="1">
      <c r="A202" s="86" t="s">
        <v>1012</v>
      </c>
      <c r="B202" s="86" t="s">
        <v>987</v>
      </c>
      <c r="C202" s="86" t="s">
        <v>669</v>
      </c>
      <c r="D202" s="88" t="s">
        <v>1016</v>
      </c>
    </row>
    <row r="203" spans="1:4" ht="147.75" customHeight="1">
      <c r="A203" s="86" t="s">
        <v>1012</v>
      </c>
      <c r="B203" s="86" t="s">
        <v>989</v>
      </c>
      <c r="C203" s="86" t="s">
        <v>669</v>
      </c>
      <c r="D203" s="88" t="s">
        <v>1017</v>
      </c>
    </row>
    <row r="204" spans="1:4" ht="102" customHeight="1">
      <c r="A204" s="86" t="s">
        <v>1012</v>
      </c>
      <c r="B204" s="86" t="s">
        <v>1009</v>
      </c>
      <c r="C204" s="86" t="s">
        <v>669</v>
      </c>
      <c r="D204" s="88" t="s">
        <v>1010</v>
      </c>
    </row>
    <row r="205" spans="1:4" ht="114" customHeight="1">
      <c r="A205" s="86" t="s">
        <v>1012</v>
      </c>
      <c r="B205" s="86" t="s">
        <v>997</v>
      </c>
      <c r="C205" s="86" t="s">
        <v>669</v>
      </c>
      <c r="D205" s="88" t="s">
        <v>1018</v>
      </c>
    </row>
    <row r="206" spans="1:4" ht="125.25" customHeight="1">
      <c r="A206" s="86" t="s">
        <v>1019</v>
      </c>
      <c r="B206" s="86" t="s">
        <v>960</v>
      </c>
      <c r="C206" s="86" t="s">
        <v>669</v>
      </c>
      <c r="D206" s="88" t="s">
        <v>1020</v>
      </c>
    </row>
    <row r="207" spans="1:4" ht="102" customHeight="1">
      <c r="A207" s="86" t="s">
        <v>1019</v>
      </c>
      <c r="B207" s="86" t="s">
        <v>746</v>
      </c>
      <c r="C207" s="86" t="s">
        <v>669</v>
      </c>
      <c r="D207" s="88" t="s">
        <v>1021</v>
      </c>
    </row>
    <row r="208" spans="1:4" ht="114" customHeight="1">
      <c r="A208" s="86" t="s">
        <v>1019</v>
      </c>
      <c r="B208" s="86" t="s">
        <v>985</v>
      </c>
      <c r="C208" s="86" t="s">
        <v>669</v>
      </c>
      <c r="D208" s="88" t="s">
        <v>1022</v>
      </c>
    </row>
    <row r="209" spans="1:4" ht="193.5" customHeight="1">
      <c r="A209" s="86" t="s">
        <v>1019</v>
      </c>
      <c r="B209" s="86" t="s">
        <v>987</v>
      </c>
      <c r="C209" s="86" t="s">
        <v>669</v>
      </c>
      <c r="D209" s="88" t="s">
        <v>1023</v>
      </c>
    </row>
    <row r="210" spans="1:4" ht="147.75" customHeight="1">
      <c r="A210" s="86" t="s">
        <v>1019</v>
      </c>
      <c r="B210" s="86" t="s">
        <v>989</v>
      </c>
      <c r="C210" s="86" t="s">
        <v>669</v>
      </c>
      <c r="D210" s="88" t="s">
        <v>1024</v>
      </c>
    </row>
    <row r="211" spans="1:4" ht="22.5" customHeight="1">
      <c r="A211" s="86" t="s">
        <v>1019</v>
      </c>
      <c r="B211" s="86" t="s">
        <v>966</v>
      </c>
      <c r="C211" s="86" t="s">
        <v>669</v>
      </c>
      <c r="D211" s="88" t="s">
        <v>1025</v>
      </c>
    </row>
    <row r="212" spans="1:4" ht="114" customHeight="1">
      <c r="A212" s="86" t="s">
        <v>1019</v>
      </c>
      <c r="B212" s="86" t="s">
        <v>997</v>
      </c>
      <c r="C212" s="86" t="s">
        <v>669</v>
      </c>
      <c r="D212" s="88" t="s">
        <v>1018</v>
      </c>
    </row>
    <row r="213" spans="1:4" ht="125.25" customHeight="1">
      <c r="A213" s="86" t="s">
        <v>1026</v>
      </c>
      <c r="B213" s="86" t="s">
        <v>960</v>
      </c>
      <c r="C213" s="86" t="s">
        <v>669</v>
      </c>
      <c r="D213" s="88" t="s">
        <v>1027</v>
      </c>
    </row>
    <row r="214" spans="1:4" ht="57" customHeight="1">
      <c r="A214" s="86" t="s">
        <v>1026</v>
      </c>
      <c r="B214" s="86" t="s">
        <v>746</v>
      </c>
      <c r="C214" s="86" t="s">
        <v>669</v>
      </c>
      <c r="D214" s="88" t="s">
        <v>1028</v>
      </c>
    </row>
    <row r="215" spans="1:4" ht="114" customHeight="1">
      <c r="A215" s="86" t="s">
        <v>1026</v>
      </c>
      <c r="B215" s="86" t="s">
        <v>985</v>
      </c>
      <c r="C215" s="86" t="s">
        <v>669</v>
      </c>
      <c r="D215" s="88" t="s">
        <v>1029</v>
      </c>
    </row>
    <row r="216" spans="1:4" ht="204.75" customHeight="1">
      <c r="A216" s="86" t="s">
        <v>1026</v>
      </c>
      <c r="B216" s="86" t="s">
        <v>987</v>
      </c>
      <c r="C216" s="86" t="s">
        <v>669</v>
      </c>
      <c r="D216" s="88" t="s">
        <v>1030</v>
      </c>
    </row>
    <row r="217" spans="1:4" ht="147.75" customHeight="1">
      <c r="A217" s="86" t="s">
        <v>1026</v>
      </c>
      <c r="B217" s="86" t="s">
        <v>989</v>
      </c>
      <c r="C217" s="86" t="s">
        <v>669</v>
      </c>
      <c r="D217" s="88" t="s">
        <v>1031</v>
      </c>
    </row>
    <row r="218" spans="1:4" ht="159" customHeight="1">
      <c r="A218" s="86" t="s">
        <v>1026</v>
      </c>
      <c r="B218" s="86" t="s">
        <v>995</v>
      </c>
      <c r="C218" s="86" t="s">
        <v>669</v>
      </c>
      <c r="D218" s="88" t="s">
        <v>1032</v>
      </c>
    </row>
    <row r="219" spans="1:4" ht="114" customHeight="1">
      <c r="A219" s="86" t="s">
        <v>1026</v>
      </c>
      <c r="B219" s="86" t="s">
        <v>997</v>
      </c>
      <c r="C219" s="86" t="s">
        <v>669</v>
      </c>
      <c r="D219" s="88" t="s">
        <v>1018</v>
      </c>
    </row>
    <row r="220" spans="1:4" ht="68.25" customHeight="1">
      <c r="A220" s="86" t="s">
        <v>1033</v>
      </c>
      <c r="B220" s="86" t="s">
        <v>1034</v>
      </c>
      <c r="C220" s="86" t="s">
        <v>669</v>
      </c>
      <c r="D220" s="88" t="s">
        <v>1035</v>
      </c>
    </row>
    <row r="221" spans="1:4" ht="68.25" customHeight="1">
      <c r="A221" s="86" t="s">
        <v>1033</v>
      </c>
      <c r="B221" s="86" t="s">
        <v>989</v>
      </c>
      <c r="C221" s="86" t="s">
        <v>669</v>
      </c>
      <c r="D221" s="88" t="s">
        <v>1036</v>
      </c>
    </row>
    <row r="222" spans="1:4" ht="79.5" customHeight="1">
      <c r="A222" s="86" t="s">
        <v>1033</v>
      </c>
      <c r="B222" s="86" t="s">
        <v>1037</v>
      </c>
      <c r="C222" s="86" t="s">
        <v>669</v>
      </c>
      <c r="D222" s="88" t="s">
        <v>1038</v>
      </c>
    </row>
    <row r="223" spans="1:4" ht="68.25" customHeight="1">
      <c r="A223" s="86" t="s">
        <v>1033</v>
      </c>
      <c r="B223" s="86" t="s">
        <v>985</v>
      </c>
      <c r="C223" s="86" t="s">
        <v>669</v>
      </c>
      <c r="D223" s="88" t="s">
        <v>1039</v>
      </c>
    </row>
    <row r="224" spans="1:4" ht="68.25" customHeight="1">
      <c r="A224" s="86" t="s">
        <v>1033</v>
      </c>
      <c r="B224" s="86" t="s">
        <v>746</v>
      </c>
      <c r="C224" s="86" t="s">
        <v>669</v>
      </c>
      <c r="D224" s="88" t="s">
        <v>1040</v>
      </c>
    </row>
    <row r="225" spans="1:4" ht="68.25" customHeight="1">
      <c r="A225" s="86" t="s">
        <v>1033</v>
      </c>
      <c r="B225" s="86" t="s">
        <v>1041</v>
      </c>
      <c r="C225" s="86" t="s">
        <v>669</v>
      </c>
      <c r="D225" s="88" t="s">
        <v>1042</v>
      </c>
    </row>
    <row r="226" spans="1:4" ht="79.5" customHeight="1">
      <c r="A226" s="86" t="s">
        <v>1033</v>
      </c>
      <c r="B226" s="86" t="s">
        <v>1043</v>
      </c>
      <c r="C226" s="86" t="s">
        <v>669</v>
      </c>
      <c r="D226" s="88" t="s">
        <v>1044</v>
      </c>
    </row>
    <row r="227" spans="1:4" ht="375.75" customHeight="1">
      <c r="A227" s="86" t="s">
        <v>1033</v>
      </c>
      <c r="B227" s="86" t="s">
        <v>1045</v>
      </c>
      <c r="C227" s="86" t="s">
        <v>669</v>
      </c>
      <c r="D227" s="88" t="s">
        <v>1046</v>
      </c>
    </row>
    <row r="228" spans="1:4" ht="239.25" customHeight="1">
      <c r="A228" s="86" t="s">
        <v>1033</v>
      </c>
      <c r="B228" s="86" t="s">
        <v>1047</v>
      </c>
      <c r="C228" s="86" t="s">
        <v>669</v>
      </c>
      <c r="D228" s="88" t="s">
        <v>1048</v>
      </c>
    </row>
    <row r="229" spans="1:4" ht="90.75" customHeight="1">
      <c r="A229" s="86" t="s">
        <v>1033</v>
      </c>
      <c r="B229" s="86" t="s">
        <v>1049</v>
      </c>
      <c r="C229" s="86" t="s">
        <v>669</v>
      </c>
      <c r="D229" s="88" t="s">
        <v>1050</v>
      </c>
    </row>
    <row r="230" spans="1:4" ht="114" customHeight="1">
      <c r="A230" s="86" t="s">
        <v>1033</v>
      </c>
      <c r="B230" s="86" t="s">
        <v>1051</v>
      </c>
      <c r="C230" s="86" t="s">
        <v>669</v>
      </c>
      <c r="D230" s="88" t="s">
        <v>1052</v>
      </c>
    </row>
    <row r="231" spans="1:4" ht="193.5" customHeight="1">
      <c r="A231" s="86" t="s">
        <v>1033</v>
      </c>
      <c r="B231" s="86" t="s">
        <v>1053</v>
      </c>
      <c r="C231" s="86" t="s">
        <v>669</v>
      </c>
      <c r="D231" s="88" t="s">
        <v>1054</v>
      </c>
    </row>
    <row r="232" spans="1:4" ht="114" customHeight="1">
      <c r="A232" s="86" t="s">
        <v>1033</v>
      </c>
      <c r="B232" s="86" t="s">
        <v>835</v>
      </c>
      <c r="C232" s="86" t="s">
        <v>669</v>
      </c>
      <c r="D232" s="88" t="s">
        <v>1018</v>
      </c>
    </row>
    <row r="233" spans="1:4" ht="125.25" customHeight="1">
      <c r="A233" s="86" t="s">
        <v>1033</v>
      </c>
      <c r="B233" s="86" t="s">
        <v>1055</v>
      </c>
      <c r="C233" s="86" t="s">
        <v>669</v>
      </c>
      <c r="D233" s="88" t="s">
        <v>1056</v>
      </c>
    </row>
    <row r="234" spans="1:4" ht="114" customHeight="1">
      <c r="A234" s="86" t="s">
        <v>1033</v>
      </c>
      <c r="B234" s="86" t="s">
        <v>1057</v>
      </c>
      <c r="C234" s="86" t="s">
        <v>669</v>
      </c>
      <c r="D234" s="88" t="s">
        <v>1058</v>
      </c>
    </row>
    <row r="235" spans="1:4" ht="79.5" customHeight="1">
      <c r="A235" s="86" t="s">
        <v>1033</v>
      </c>
      <c r="B235" s="86" t="s">
        <v>1007</v>
      </c>
      <c r="C235" s="86" t="s">
        <v>669</v>
      </c>
      <c r="D235" s="88" t="s">
        <v>1059</v>
      </c>
    </row>
    <row r="236" spans="1:4" ht="90.75" customHeight="1">
      <c r="A236" s="86" t="s">
        <v>1033</v>
      </c>
      <c r="B236" s="86" t="s">
        <v>1060</v>
      </c>
      <c r="C236" s="86" t="s">
        <v>722</v>
      </c>
      <c r="D236" s="88" t="s">
        <v>1061</v>
      </c>
    </row>
    <row r="237" spans="1:4" ht="114" customHeight="1">
      <c r="A237" s="86" t="s">
        <v>1062</v>
      </c>
      <c r="B237" s="86" t="s">
        <v>960</v>
      </c>
      <c r="C237" s="86" t="s">
        <v>669</v>
      </c>
      <c r="D237" s="88" t="s">
        <v>1063</v>
      </c>
    </row>
    <row r="238" spans="1:4" ht="57" customHeight="1">
      <c r="A238" s="86" t="s">
        <v>1062</v>
      </c>
      <c r="B238" s="86" t="s">
        <v>746</v>
      </c>
      <c r="C238" s="86" t="s">
        <v>669</v>
      </c>
      <c r="D238" s="88" t="s">
        <v>979</v>
      </c>
    </row>
    <row r="239" spans="1:4" ht="22.5" customHeight="1">
      <c r="A239" s="86" t="s">
        <v>1062</v>
      </c>
      <c r="B239" s="86" t="s">
        <v>985</v>
      </c>
      <c r="C239" s="86" t="s">
        <v>669</v>
      </c>
      <c r="D239" s="88" t="s">
        <v>1025</v>
      </c>
    </row>
    <row r="240" spans="1:4" ht="22.5" customHeight="1">
      <c r="A240" s="86" t="s">
        <v>1062</v>
      </c>
      <c r="B240" s="86" t="s">
        <v>987</v>
      </c>
      <c r="C240" s="86" t="s">
        <v>669</v>
      </c>
      <c r="D240" s="88" t="s">
        <v>1025</v>
      </c>
    </row>
    <row r="241" spans="1:4" ht="22.5" customHeight="1">
      <c r="A241" s="86" t="s">
        <v>1062</v>
      </c>
      <c r="B241" s="86" t="s">
        <v>989</v>
      </c>
      <c r="C241" s="86" t="s">
        <v>669</v>
      </c>
      <c r="D241" s="88" t="s">
        <v>1025</v>
      </c>
    </row>
    <row r="242" spans="1:4" ht="22.5" customHeight="1">
      <c r="A242" s="86" t="s">
        <v>1062</v>
      </c>
      <c r="B242" s="86" t="s">
        <v>995</v>
      </c>
      <c r="C242" s="86" t="s">
        <v>669</v>
      </c>
      <c r="D242" s="88" t="s">
        <v>1025</v>
      </c>
    </row>
    <row r="243" spans="1:4" ht="22.5" customHeight="1">
      <c r="A243" s="86" t="s">
        <v>1062</v>
      </c>
      <c r="B243" s="86" t="s">
        <v>997</v>
      </c>
      <c r="C243" s="86" t="s">
        <v>669</v>
      </c>
      <c r="D243" s="88" t="s">
        <v>1025</v>
      </c>
    </row>
    <row r="244" spans="1:4" ht="22.5" customHeight="1">
      <c r="A244" s="86" t="s">
        <v>1064</v>
      </c>
      <c r="B244" s="86" t="s">
        <v>960</v>
      </c>
      <c r="C244" s="86" t="s">
        <v>669</v>
      </c>
      <c r="D244" s="88" t="s">
        <v>978</v>
      </c>
    </row>
    <row r="245" spans="1:4" ht="22.5" customHeight="1">
      <c r="A245" s="86" t="s">
        <v>1064</v>
      </c>
      <c r="B245" s="86" t="s">
        <v>746</v>
      </c>
      <c r="C245" s="86" t="s">
        <v>669</v>
      </c>
      <c r="D245" s="92" t="s">
        <v>978</v>
      </c>
    </row>
    <row r="246" spans="1:4" ht="22.5" customHeight="1">
      <c r="A246" s="86" t="s">
        <v>1064</v>
      </c>
      <c r="B246" s="86" t="s">
        <v>985</v>
      </c>
      <c r="C246" s="86" t="s">
        <v>669</v>
      </c>
      <c r="D246" s="88" t="s">
        <v>978</v>
      </c>
    </row>
    <row r="247" spans="1:4" ht="22.5" customHeight="1">
      <c r="A247" s="86" t="s">
        <v>1064</v>
      </c>
      <c r="B247" s="86" t="s">
        <v>987</v>
      </c>
      <c r="C247" s="86" t="s">
        <v>669</v>
      </c>
      <c r="D247" s="88" t="s">
        <v>978</v>
      </c>
    </row>
    <row r="248" spans="1:4" ht="114" customHeight="1">
      <c r="A248" s="86" t="s">
        <v>1064</v>
      </c>
      <c r="B248" s="86" t="s">
        <v>997</v>
      </c>
      <c r="C248" s="86" t="s">
        <v>669</v>
      </c>
      <c r="D248" s="88" t="s">
        <v>1018</v>
      </c>
    </row>
    <row r="249" spans="1:4" ht="57" customHeight="1">
      <c r="A249" s="86" t="s">
        <v>1065</v>
      </c>
      <c r="B249" s="86" t="s">
        <v>861</v>
      </c>
      <c r="C249" s="86" t="s">
        <v>669</v>
      </c>
      <c r="D249" s="88" t="s">
        <v>1066</v>
      </c>
    </row>
    <row r="250" spans="1:4" ht="22.5" customHeight="1">
      <c r="A250" s="86" t="s">
        <v>1065</v>
      </c>
      <c r="B250" s="88" t="s">
        <v>1067</v>
      </c>
      <c r="C250" s="86" t="s">
        <v>722</v>
      </c>
      <c r="D250" s="88" t="s">
        <v>1068</v>
      </c>
    </row>
    <row r="251" spans="1:4" ht="125.25" customHeight="1">
      <c r="A251" s="86" t="s">
        <v>1069</v>
      </c>
      <c r="B251" s="86" t="s">
        <v>861</v>
      </c>
      <c r="C251" s="86" t="s">
        <v>669</v>
      </c>
      <c r="D251" s="88" t="s">
        <v>1070</v>
      </c>
    </row>
    <row r="252" spans="1:4" ht="12.75" hidden="1" customHeight="1">
      <c r="A252" s="86" t="s">
        <v>1071</v>
      </c>
      <c r="B252" s="86" t="s">
        <v>666</v>
      </c>
      <c r="C252" s="86"/>
      <c r="D252" s="88"/>
    </row>
    <row r="253" spans="1:4" ht="12.75" hidden="1" customHeight="1">
      <c r="A253" s="86" t="s">
        <v>1072</v>
      </c>
      <c r="B253" s="86" t="s">
        <v>666</v>
      </c>
      <c r="C253" s="86"/>
      <c r="D253" s="88"/>
    </row>
    <row r="254" spans="1:4" ht="12.75" hidden="1" customHeight="1">
      <c r="A254" s="86" t="s">
        <v>1073</v>
      </c>
      <c r="B254" s="86" t="s">
        <v>666</v>
      </c>
      <c r="C254" s="86"/>
      <c r="D254" s="88"/>
    </row>
    <row r="255" spans="1:4" ht="57" customHeight="1">
      <c r="A255" s="86" t="s">
        <v>1074</v>
      </c>
      <c r="B255" s="86" t="s">
        <v>943</v>
      </c>
      <c r="C255" s="86" t="s">
        <v>669</v>
      </c>
      <c r="D255" s="88" t="s">
        <v>1075</v>
      </c>
    </row>
    <row r="256" spans="1:4" ht="57" customHeight="1">
      <c r="A256" s="86" t="s">
        <v>1074</v>
      </c>
      <c r="B256" s="86" t="s">
        <v>861</v>
      </c>
      <c r="C256" s="86" t="s">
        <v>669</v>
      </c>
      <c r="D256" s="88" t="s">
        <v>1076</v>
      </c>
    </row>
    <row r="257" spans="1:4" ht="125.25" customHeight="1">
      <c r="A257" s="86" t="s">
        <v>1074</v>
      </c>
      <c r="B257" s="86" t="s">
        <v>1077</v>
      </c>
      <c r="C257" s="86" t="s">
        <v>722</v>
      </c>
      <c r="D257" s="88" t="s">
        <v>1078</v>
      </c>
    </row>
    <row r="258" spans="1:4" ht="114" customHeight="1">
      <c r="A258" s="86" t="s">
        <v>1074</v>
      </c>
      <c r="B258" s="86" t="s">
        <v>73</v>
      </c>
      <c r="C258" s="86" t="s">
        <v>722</v>
      </c>
      <c r="D258" s="88" t="s">
        <v>1079</v>
      </c>
    </row>
    <row r="259" spans="1:4" ht="90.75" customHeight="1">
      <c r="A259" s="86" t="s">
        <v>1080</v>
      </c>
      <c r="B259" s="86" t="s">
        <v>870</v>
      </c>
      <c r="C259" s="86" t="s">
        <v>669</v>
      </c>
      <c r="D259" s="88" t="s">
        <v>1081</v>
      </c>
    </row>
    <row r="260" spans="1:4" ht="147.75" customHeight="1">
      <c r="A260" s="86" t="s">
        <v>1080</v>
      </c>
      <c r="B260" s="86" t="s">
        <v>1082</v>
      </c>
      <c r="C260" s="86" t="s">
        <v>669</v>
      </c>
      <c r="D260" s="88" t="s">
        <v>1083</v>
      </c>
    </row>
    <row r="261" spans="1:4" ht="79.5" customHeight="1">
      <c r="A261" s="86" t="s">
        <v>1080</v>
      </c>
      <c r="B261" s="86" t="s">
        <v>1084</v>
      </c>
      <c r="C261" s="86" t="s">
        <v>669</v>
      </c>
      <c r="D261" s="88" t="s">
        <v>1085</v>
      </c>
    </row>
    <row r="262" spans="1:4" ht="136.5" customHeight="1">
      <c r="A262" s="86" t="s">
        <v>1080</v>
      </c>
      <c r="B262" s="86" t="s">
        <v>1086</v>
      </c>
      <c r="C262" s="86" t="s">
        <v>722</v>
      </c>
      <c r="D262" s="88" t="s">
        <v>1087</v>
      </c>
    </row>
    <row r="263" spans="1:4" ht="79.5" customHeight="1">
      <c r="A263" s="86" t="s">
        <v>1088</v>
      </c>
      <c r="B263" s="86" t="s">
        <v>73</v>
      </c>
      <c r="C263" s="86" t="s">
        <v>669</v>
      </c>
      <c r="D263" s="88" t="s">
        <v>1089</v>
      </c>
    </row>
    <row r="264" spans="1:4" ht="57" customHeight="1">
      <c r="A264" s="86" t="s">
        <v>1088</v>
      </c>
      <c r="B264" s="86" t="s">
        <v>870</v>
      </c>
      <c r="C264" s="86" t="s">
        <v>669</v>
      </c>
      <c r="D264" s="88" t="s">
        <v>1090</v>
      </c>
    </row>
    <row r="265" spans="1:4" ht="12.75" hidden="1" customHeight="1">
      <c r="A265" s="86" t="s">
        <v>1091</v>
      </c>
      <c r="B265" s="86" t="s">
        <v>666</v>
      </c>
      <c r="C265" s="86"/>
      <c r="D265" s="88"/>
    </row>
    <row r="266" spans="1:4" ht="12.75" hidden="1" customHeight="1">
      <c r="A266" s="86" t="s">
        <v>1092</v>
      </c>
      <c r="B266" s="86" t="s">
        <v>666</v>
      </c>
      <c r="C266" s="86"/>
      <c r="D266" s="88"/>
    </row>
    <row r="267" spans="1:4" ht="12.75" hidden="1" customHeight="1">
      <c r="A267" s="86" t="s">
        <v>1093</v>
      </c>
      <c r="B267" s="86" t="s">
        <v>666</v>
      </c>
      <c r="C267" s="86"/>
      <c r="D267" s="88"/>
    </row>
    <row r="268" spans="1:4" ht="12.75" hidden="1" customHeight="1">
      <c r="A268" s="86" t="s">
        <v>1094</v>
      </c>
      <c r="B268" s="86" t="s">
        <v>666</v>
      </c>
      <c r="C268" s="86"/>
      <c r="D268" s="88"/>
    </row>
    <row r="269" spans="1:4" ht="68.25" customHeight="1">
      <c r="A269" s="86" t="s">
        <v>1095</v>
      </c>
      <c r="B269" s="86" t="s">
        <v>1096</v>
      </c>
      <c r="C269" s="86" t="s">
        <v>669</v>
      </c>
      <c r="D269" s="88" t="s">
        <v>1097</v>
      </c>
    </row>
    <row r="270" spans="1:4" ht="182.25" customHeight="1">
      <c r="A270" s="86" t="s">
        <v>1095</v>
      </c>
      <c r="B270" s="86" t="s">
        <v>1098</v>
      </c>
      <c r="C270" s="86" t="s">
        <v>669</v>
      </c>
      <c r="D270" s="88" t="s">
        <v>1099</v>
      </c>
    </row>
    <row r="271" spans="1:4" ht="68.25" customHeight="1">
      <c r="A271" s="86" t="s">
        <v>1100</v>
      </c>
      <c r="B271" s="86" t="s">
        <v>1101</v>
      </c>
      <c r="C271" s="86" t="s">
        <v>669</v>
      </c>
      <c r="D271" s="88" t="s">
        <v>1102</v>
      </c>
    </row>
    <row r="272" spans="1:4" ht="57" customHeight="1">
      <c r="A272" s="86" t="s">
        <v>1100</v>
      </c>
      <c r="B272" s="86" t="s">
        <v>705</v>
      </c>
      <c r="C272" s="86" t="s">
        <v>669</v>
      </c>
      <c r="D272" s="88" t="s">
        <v>1103</v>
      </c>
    </row>
    <row r="273" spans="1:4" ht="68.25" customHeight="1">
      <c r="A273" s="86" t="s">
        <v>1100</v>
      </c>
      <c r="B273" s="86" t="s">
        <v>1104</v>
      </c>
      <c r="C273" s="86" t="s">
        <v>669</v>
      </c>
      <c r="D273" s="88" t="s">
        <v>1105</v>
      </c>
    </row>
    <row r="274" spans="1:4" ht="79.5" customHeight="1">
      <c r="A274" s="86" t="s">
        <v>1106</v>
      </c>
      <c r="B274" s="86" t="s">
        <v>705</v>
      </c>
      <c r="C274" s="86" t="s">
        <v>669</v>
      </c>
      <c r="D274" s="88" t="s">
        <v>1107</v>
      </c>
    </row>
    <row r="275" spans="1:4" ht="68.25" customHeight="1">
      <c r="A275" s="86" t="s">
        <v>1106</v>
      </c>
      <c r="B275" s="86" t="s">
        <v>870</v>
      </c>
      <c r="C275" s="86" t="s">
        <v>669</v>
      </c>
      <c r="D275" s="88" t="s">
        <v>1108</v>
      </c>
    </row>
    <row r="276" spans="1:4" ht="12.75" hidden="1" customHeight="1">
      <c r="A276" s="86" t="s">
        <v>1109</v>
      </c>
      <c r="B276" s="86" t="s">
        <v>666</v>
      </c>
      <c r="C276" s="86"/>
      <c r="D276" s="88"/>
    </row>
    <row r="277" spans="1:4" ht="12.75" customHeight="1">
      <c r="A277" s="86" t="s">
        <v>1110</v>
      </c>
      <c r="B277" s="86" t="s">
        <v>1111</v>
      </c>
      <c r="C277" s="86" t="s">
        <v>669</v>
      </c>
      <c r="D277" s="88" t="s">
        <v>1112</v>
      </c>
    </row>
    <row r="278" spans="1:4" ht="12.75" customHeight="1">
      <c r="A278" s="86" t="s">
        <v>1110</v>
      </c>
      <c r="B278" s="86" t="s">
        <v>1113</v>
      </c>
      <c r="C278" s="86" t="s">
        <v>669</v>
      </c>
      <c r="D278" s="88" t="s">
        <v>1114</v>
      </c>
    </row>
    <row r="279" spans="1:4" ht="12.75" customHeight="1">
      <c r="A279" s="86" t="s">
        <v>1110</v>
      </c>
      <c r="B279" s="86" t="s">
        <v>771</v>
      </c>
      <c r="C279" s="86" t="s">
        <v>669</v>
      </c>
      <c r="D279" s="88" t="s">
        <v>1115</v>
      </c>
    </row>
    <row r="280" spans="1:4" ht="136.5" customHeight="1">
      <c r="A280" s="86" t="s">
        <v>1116</v>
      </c>
      <c r="B280" s="86" t="s">
        <v>1117</v>
      </c>
      <c r="C280" s="86" t="s">
        <v>669</v>
      </c>
      <c r="D280" s="94" t="s">
        <v>1118</v>
      </c>
    </row>
    <row r="281" spans="1:4" ht="102" customHeight="1">
      <c r="A281" s="86" t="s">
        <v>1119</v>
      </c>
      <c r="B281" s="86" t="s">
        <v>705</v>
      </c>
      <c r="C281" s="86" t="s">
        <v>669</v>
      </c>
      <c r="D281" s="88" t="s">
        <v>1120</v>
      </c>
    </row>
    <row r="282" spans="1:4" ht="12.75" hidden="1" customHeight="1">
      <c r="A282" s="86" t="s">
        <v>1121</v>
      </c>
      <c r="B282" s="86" t="s">
        <v>666</v>
      </c>
      <c r="C282" s="86"/>
      <c r="D282" s="88"/>
    </row>
    <row r="283" spans="1:4" ht="12.75" hidden="1" customHeight="1">
      <c r="A283" s="86" t="s">
        <v>1122</v>
      </c>
      <c r="B283" s="86" t="s">
        <v>666</v>
      </c>
      <c r="C283" s="86"/>
      <c r="D283" s="88"/>
    </row>
    <row r="284" spans="1:4" ht="12.75" hidden="1" customHeight="1">
      <c r="A284" s="86" t="s">
        <v>54</v>
      </c>
      <c r="B284" s="86" t="s">
        <v>666</v>
      </c>
      <c r="C284" s="86"/>
      <c r="D284" s="88"/>
    </row>
    <row r="285" spans="1:4" ht="57" customHeight="1">
      <c r="A285" s="86" t="s">
        <v>294</v>
      </c>
      <c r="B285" s="86" t="s">
        <v>870</v>
      </c>
      <c r="C285" s="86" t="s">
        <v>669</v>
      </c>
      <c r="D285" s="88" t="s">
        <v>1123</v>
      </c>
    </row>
    <row r="286" spans="1:4" ht="114" customHeight="1">
      <c r="A286" s="86" t="s">
        <v>294</v>
      </c>
      <c r="B286" s="86" t="s">
        <v>861</v>
      </c>
      <c r="C286" s="86" t="s">
        <v>669</v>
      </c>
      <c r="D286" s="88" t="s">
        <v>1124</v>
      </c>
    </row>
    <row r="287" spans="1:4" ht="125.25" customHeight="1">
      <c r="A287" s="86" t="s">
        <v>294</v>
      </c>
      <c r="B287" s="86" t="s">
        <v>1125</v>
      </c>
      <c r="C287" s="86" t="s">
        <v>669</v>
      </c>
      <c r="D287" s="88" t="s">
        <v>1126</v>
      </c>
    </row>
    <row r="288" spans="1:4" ht="102" customHeight="1">
      <c r="A288" s="86" t="s">
        <v>294</v>
      </c>
      <c r="B288" s="86" t="s">
        <v>831</v>
      </c>
      <c r="C288" s="86" t="s">
        <v>669</v>
      </c>
      <c r="D288" s="88" t="s">
        <v>1127</v>
      </c>
    </row>
    <row r="289" spans="1:4" ht="102" customHeight="1">
      <c r="A289" s="86" t="s">
        <v>1128</v>
      </c>
      <c r="B289" s="86" t="s">
        <v>1129</v>
      </c>
      <c r="C289" s="86" t="s">
        <v>669</v>
      </c>
      <c r="D289" s="88" t="s">
        <v>1130</v>
      </c>
    </row>
    <row r="290" spans="1:4" ht="79.5" customHeight="1">
      <c r="A290" s="86" t="s">
        <v>1131</v>
      </c>
      <c r="B290" s="86" t="s">
        <v>1132</v>
      </c>
      <c r="C290" s="86" t="s">
        <v>669</v>
      </c>
      <c r="D290" s="88" t="s">
        <v>1133</v>
      </c>
    </row>
    <row r="291" spans="1:4" ht="79.5" customHeight="1">
      <c r="A291" s="86" t="s">
        <v>1134</v>
      </c>
      <c r="B291" s="86" t="s">
        <v>1132</v>
      </c>
      <c r="C291" s="86" t="s">
        <v>669</v>
      </c>
      <c r="D291" s="88" t="s">
        <v>1135</v>
      </c>
    </row>
    <row r="292" spans="1:4" ht="45" customHeight="1">
      <c r="A292" s="86" t="s">
        <v>1136</v>
      </c>
      <c r="B292" s="86" t="s">
        <v>1137</v>
      </c>
      <c r="C292" s="86" t="s">
        <v>669</v>
      </c>
      <c r="D292" s="88" t="s">
        <v>1138</v>
      </c>
    </row>
    <row r="293" spans="1:4" ht="45" customHeight="1">
      <c r="A293" s="86" t="s">
        <v>1136</v>
      </c>
      <c r="B293" s="86" t="s">
        <v>705</v>
      </c>
      <c r="C293" s="86" t="s">
        <v>669</v>
      </c>
      <c r="D293" s="88" t="s">
        <v>1138</v>
      </c>
    </row>
    <row r="294" spans="1:4" ht="90.75" customHeight="1">
      <c r="A294" s="86" t="s">
        <v>1139</v>
      </c>
      <c r="B294" s="86" t="s">
        <v>1140</v>
      </c>
      <c r="C294" s="86" t="s">
        <v>669</v>
      </c>
      <c r="D294" s="88" t="s">
        <v>1141</v>
      </c>
    </row>
    <row r="295" spans="1:4" ht="45" customHeight="1">
      <c r="A295" s="86" t="s">
        <v>1139</v>
      </c>
      <c r="B295" s="86" t="s">
        <v>870</v>
      </c>
      <c r="C295" s="86" t="s">
        <v>669</v>
      </c>
      <c r="D295" s="88" t="s">
        <v>1142</v>
      </c>
    </row>
    <row r="296" spans="1:4" ht="147.75" customHeight="1">
      <c r="A296" s="86" t="s">
        <v>1143</v>
      </c>
      <c r="B296" s="86" t="s">
        <v>861</v>
      </c>
      <c r="C296" s="86" t="s">
        <v>669</v>
      </c>
      <c r="D296" s="88" t="s">
        <v>1144</v>
      </c>
    </row>
    <row r="297" spans="1:4" ht="57" customHeight="1">
      <c r="A297" s="86" t="s">
        <v>1143</v>
      </c>
      <c r="B297" s="86" t="s">
        <v>870</v>
      </c>
      <c r="C297" s="86" t="s">
        <v>669</v>
      </c>
      <c r="D297" s="88" t="s">
        <v>1145</v>
      </c>
    </row>
    <row r="298" spans="1:4" ht="12.75" hidden="1" customHeight="1">
      <c r="A298" s="86" t="s">
        <v>1146</v>
      </c>
      <c r="B298" s="86" t="s">
        <v>666</v>
      </c>
      <c r="C298" s="86"/>
      <c r="D298" s="88"/>
    </row>
    <row r="299" spans="1:4" ht="12.75" hidden="1" customHeight="1">
      <c r="A299" s="86" t="s">
        <v>1147</v>
      </c>
      <c r="B299" s="86" t="s">
        <v>666</v>
      </c>
      <c r="C299" s="86"/>
      <c r="D299" s="88"/>
    </row>
    <row r="300" spans="1:4" ht="12.75" hidden="1" customHeight="1">
      <c r="A300" s="86" t="s">
        <v>1148</v>
      </c>
      <c r="B300" s="86" t="s">
        <v>666</v>
      </c>
      <c r="C300" s="86"/>
      <c r="D300" s="88"/>
    </row>
    <row r="301" spans="1:4" ht="12.75" hidden="1" customHeight="1">
      <c r="A301" s="86" t="s">
        <v>1149</v>
      </c>
      <c r="B301" s="86" t="s">
        <v>666</v>
      </c>
      <c r="C301" s="86"/>
      <c r="D301" s="88"/>
    </row>
    <row r="302" spans="1:4" ht="90.75" customHeight="1">
      <c r="A302" s="86" t="s">
        <v>1150</v>
      </c>
      <c r="B302" s="86" t="s">
        <v>705</v>
      </c>
      <c r="C302" s="86" t="s">
        <v>669</v>
      </c>
      <c r="D302" s="88" t="s">
        <v>1151</v>
      </c>
    </row>
    <row r="303" spans="1:4" ht="79.5" customHeight="1">
      <c r="A303" s="86" t="s">
        <v>1152</v>
      </c>
      <c r="B303" s="86" t="s">
        <v>1153</v>
      </c>
      <c r="C303" s="86" t="s">
        <v>669</v>
      </c>
      <c r="D303" s="88" t="s">
        <v>1154</v>
      </c>
    </row>
    <row r="304" spans="1:4" ht="68.25" customHeight="1">
      <c r="A304" s="86" t="s">
        <v>1155</v>
      </c>
      <c r="B304" s="86" t="s">
        <v>870</v>
      </c>
      <c r="C304" s="86" t="s">
        <v>669</v>
      </c>
      <c r="D304" s="88" t="s">
        <v>1156</v>
      </c>
    </row>
    <row r="305" spans="1:4" ht="353.25" customHeight="1">
      <c r="A305" s="86" t="s">
        <v>1155</v>
      </c>
      <c r="B305" s="86" t="s">
        <v>1157</v>
      </c>
      <c r="C305" s="86" t="s">
        <v>669</v>
      </c>
      <c r="D305" s="88" t="s">
        <v>1158</v>
      </c>
    </row>
    <row r="306" spans="1:4" ht="68.25" customHeight="1">
      <c r="A306" s="86" t="s">
        <v>1155</v>
      </c>
      <c r="B306" s="86" t="s">
        <v>1159</v>
      </c>
      <c r="C306" s="86" t="s">
        <v>669</v>
      </c>
      <c r="D306" s="88" t="s">
        <v>1160</v>
      </c>
    </row>
    <row r="307" spans="1:4" ht="114" customHeight="1">
      <c r="A307" s="86" t="s">
        <v>1155</v>
      </c>
      <c r="B307" s="86" t="s">
        <v>1161</v>
      </c>
      <c r="C307" s="86" t="s">
        <v>669</v>
      </c>
      <c r="D307" s="88" t="s">
        <v>1162</v>
      </c>
    </row>
    <row r="308" spans="1:4" ht="57" customHeight="1">
      <c r="A308" s="86" t="s">
        <v>1163</v>
      </c>
      <c r="B308" s="86" t="s">
        <v>870</v>
      </c>
      <c r="C308" s="86" t="s">
        <v>669</v>
      </c>
      <c r="D308" s="88" t="s">
        <v>1164</v>
      </c>
    </row>
    <row r="309" spans="1:4" ht="12.75" hidden="1" customHeight="1">
      <c r="A309" s="86" t="s">
        <v>1165</v>
      </c>
      <c r="B309" s="86" t="s">
        <v>666</v>
      </c>
      <c r="C309" s="86"/>
      <c r="D309" s="88"/>
    </row>
    <row r="310" spans="1:4" ht="12.75" hidden="1" customHeight="1">
      <c r="A310" s="86" t="s">
        <v>1166</v>
      </c>
      <c r="B310" s="86" t="s">
        <v>666</v>
      </c>
      <c r="C310" s="86"/>
      <c r="D310" s="88"/>
    </row>
    <row r="311" spans="1:4" ht="57" customHeight="1">
      <c r="A311" s="86" t="s">
        <v>1167</v>
      </c>
      <c r="B311" s="86" t="s">
        <v>870</v>
      </c>
      <c r="C311" s="86" t="s">
        <v>669</v>
      </c>
      <c r="D311" s="88" t="s">
        <v>1168</v>
      </c>
    </row>
    <row r="312" spans="1:4" ht="125.25" customHeight="1">
      <c r="A312" s="86" t="s">
        <v>1167</v>
      </c>
      <c r="B312" s="86" t="s">
        <v>1169</v>
      </c>
      <c r="C312" s="86" t="s">
        <v>669</v>
      </c>
      <c r="D312" s="88" t="s">
        <v>1170</v>
      </c>
    </row>
    <row r="313" spans="1:4" ht="102" customHeight="1">
      <c r="A313" s="86" t="s">
        <v>1167</v>
      </c>
      <c r="B313" s="86" t="s">
        <v>1171</v>
      </c>
      <c r="C313" s="86" t="s">
        <v>669</v>
      </c>
      <c r="D313" s="88" t="s">
        <v>1172</v>
      </c>
    </row>
    <row r="314" spans="1:4" ht="22.5" customHeight="1">
      <c r="A314" s="86" t="s">
        <v>1173</v>
      </c>
      <c r="B314" s="86" t="s">
        <v>935</v>
      </c>
      <c r="C314" s="86" t="s">
        <v>669</v>
      </c>
      <c r="D314" s="88" t="s">
        <v>1174</v>
      </c>
    </row>
    <row r="315" spans="1:4" ht="22.5" customHeight="1">
      <c r="A315" s="86" t="s">
        <v>1173</v>
      </c>
      <c r="B315" s="86" t="s">
        <v>870</v>
      </c>
      <c r="C315" s="86" t="s">
        <v>669</v>
      </c>
      <c r="D315" s="88" t="s">
        <v>1175</v>
      </c>
    </row>
    <row r="316" spans="1:4" ht="22.5" customHeight="1">
      <c r="A316" s="86" t="s">
        <v>1173</v>
      </c>
      <c r="B316" s="86" t="s">
        <v>1176</v>
      </c>
      <c r="C316" s="86" t="s">
        <v>669</v>
      </c>
      <c r="D316" s="88" t="s">
        <v>1174</v>
      </c>
    </row>
    <row r="317" spans="1:4" ht="102" customHeight="1">
      <c r="A317" s="86" t="s">
        <v>1173</v>
      </c>
      <c r="B317" s="86" t="s">
        <v>1171</v>
      </c>
      <c r="C317" s="86" t="s">
        <v>669</v>
      </c>
      <c r="D317" s="88" t="s">
        <v>1177</v>
      </c>
    </row>
    <row r="318" spans="1:4" ht="12.75" hidden="1" customHeight="1">
      <c r="A318" s="86" t="s">
        <v>1178</v>
      </c>
      <c r="B318" s="86" t="s">
        <v>666</v>
      </c>
      <c r="C318" s="86"/>
      <c r="D318" s="88"/>
    </row>
    <row r="319" spans="1:4" ht="12.75" hidden="1" customHeight="1">
      <c r="A319" s="86" t="s">
        <v>1179</v>
      </c>
      <c r="B319" s="86" t="s">
        <v>666</v>
      </c>
      <c r="C319" s="86"/>
      <c r="D319" s="88"/>
    </row>
    <row r="320" spans="1:4" ht="12.75" hidden="1" customHeight="1">
      <c r="A320" s="86" t="s">
        <v>1180</v>
      </c>
      <c r="B320" s="86" t="s">
        <v>666</v>
      </c>
      <c r="C320" s="86"/>
      <c r="D320" s="88"/>
    </row>
    <row r="321" spans="1:4" ht="68.25" customHeight="1">
      <c r="A321" s="86" t="s">
        <v>1181</v>
      </c>
      <c r="B321" s="86" t="s">
        <v>73</v>
      </c>
      <c r="C321" s="86" t="s">
        <v>669</v>
      </c>
      <c r="D321" s="88" t="s">
        <v>1182</v>
      </c>
    </row>
    <row r="322" spans="1:4" ht="102" customHeight="1">
      <c r="A322" s="86" t="s">
        <v>1183</v>
      </c>
      <c r="B322" s="86" t="s">
        <v>1184</v>
      </c>
      <c r="C322" s="86" t="s">
        <v>669</v>
      </c>
      <c r="D322" s="88" t="s">
        <v>1185</v>
      </c>
    </row>
    <row r="323" spans="1:4" ht="79.5" customHeight="1">
      <c r="A323" s="86" t="s">
        <v>1186</v>
      </c>
      <c r="B323" s="86" t="s">
        <v>1184</v>
      </c>
      <c r="C323" s="86" t="s">
        <v>669</v>
      </c>
      <c r="D323" s="88" t="s">
        <v>1187</v>
      </c>
    </row>
    <row r="324" spans="1:4" ht="12.75" hidden="1" customHeight="1">
      <c r="A324" s="86" t="s">
        <v>1188</v>
      </c>
      <c r="B324" s="86" t="s">
        <v>666</v>
      </c>
      <c r="C324" s="86"/>
      <c r="D324" s="88"/>
    </row>
    <row r="325" spans="1:4" ht="90.75" customHeight="1">
      <c r="A325" s="86" t="s">
        <v>1189</v>
      </c>
      <c r="B325" s="86" t="s">
        <v>1190</v>
      </c>
      <c r="C325" s="86" t="s">
        <v>669</v>
      </c>
      <c r="D325" s="88" t="s">
        <v>1191</v>
      </c>
    </row>
    <row r="326" spans="1:4" ht="57" customHeight="1">
      <c r="A326" s="86" t="s">
        <v>1189</v>
      </c>
      <c r="B326" s="86" t="s">
        <v>870</v>
      </c>
      <c r="C326" s="86" t="s">
        <v>669</v>
      </c>
      <c r="D326" s="88" t="s">
        <v>1192</v>
      </c>
    </row>
    <row r="327" spans="1:4" ht="79.5" customHeight="1">
      <c r="A327" s="86" t="s">
        <v>1189</v>
      </c>
      <c r="B327" s="86" t="s">
        <v>1193</v>
      </c>
      <c r="C327" s="86" t="s">
        <v>669</v>
      </c>
      <c r="D327" s="88" t="s">
        <v>1194</v>
      </c>
    </row>
    <row r="328" spans="1:4" ht="12.75" hidden="1" customHeight="1">
      <c r="A328" s="86" t="s">
        <v>1195</v>
      </c>
      <c r="B328" s="86" t="s">
        <v>666</v>
      </c>
      <c r="C328" s="86"/>
      <c r="D328" s="88"/>
    </row>
    <row r="329" spans="1:4" ht="12.75" hidden="1" customHeight="1">
      <c r="A329" s="86" t="s">
        <v>1196</v>
      </c>
      <c r="B329" s="86" t="s">
        <v>666</v>
      </c>
      <c r="C329" s="86"/>
      <c r="D329" s="88"/>
    </row>
    <row r="330" spans="1:4" ht="12.75" hidden="1" customHeight="1">
      <c r="A330" s="86" t="s">
        <v>1197</v>
      </c>
      <c r="B330" s="86" t="s">
        <v>666</v>
      </c>
      <c r="C330" s="86"/>
      <c r="D330" s="88"/>
    </row>
    <row r="331" spans="1:4" ht="12.75" hidden="1" customHeight="1">
      <c r="A331" s="86" t="s">
        <v>1198</v>
      </c>
      <c r="B331" s="86" t="s">
        <v>666</v>
      </c>
      <c r="C331" s="86"/>
      <c r="D331" s="88"/>
    </row>
    <row r="332" spans="1:4" ht="12.75" hidden="1" customHeight="1">
      <c r="A332" s="86" t="s">
        <v>1199</v>
      </c>
      <c r="B332" s="86" t="s">
        <v>666</v>
      </c>
      <c r="C332" s="86"/>
      <c r="D332" s="88"/>
    </row>
    <row r="333" spans="1:4" ht="12.75" hidden="1" customHeight="1">
      <c r="A333" s="86" t="s">
        <v>1200</v>
      </c>
      <c r="B333" s="86" t="s">
        <v>666</v>
      </c>
      <c r="C333" s="86"/>
      <c r="D333" s="88"/>
    </row>
    <row r="334" spans="1:4" ht="57" customHeight="1">
      <c r="A334" s="86" t="s">
        <v>1201</v>
      </c>
      <c r="B334" s="86" t="s">
        <v>1202</v>
      </c>
      <c r="C334" s="86" t="s">
        <v>669</v>
      </c>
      <c r="D334" s="88" t="s">
        <v>1203</v>
      </c>
    </row>
    <row r="335" spans="1:4" ht="216" customHeight="1">
      <c r="A335" s="86" t="s">
        <v>1204</v>
      </c>
      <c r="B335" s="86" t="s">
        <v>1205</v>
      </c>
      <c r="C335" s="86" t="s">
        <v>669</v>
      </c>
      <c r="D335" s="88" t="s">
        <v>1206</v>
      </c>
    </row>
    <row r="336" spans="1:4" ht="90.75" customHeight="1">
      <c r="A336" s="86" t="s">
        <v>1204</v>
      </c>
      <c r="B336" s="86" t="s">
        <v>705</v>
      </c>
      <c r="C336" s="86" t="s">
        <v>669</v>
      </c>
      <c r="D336" s="88" t="s">
        <v>1207</v>
      </c>
    </row>
    <row r="337" spans="1:4" ht="22.5" customHeight="1">
      <c r="A337" s="86" t="s">
        <v>1208</v>
      </c>
      <c r="B337" s="86" t="s">
        <v>861</v>
      </c>
      <c r="C337" s="86" t="s">
        <v>669</v>
      </c>
      <c r="D337" s="88" t="s">
        <v>767</v>
      </c>
    </row>
    <row r="338" spans="1:4" ht="79.5" customHeight="1">
      <c r="A338" s="86" t="s">
        <v>1209</v>
      </c>
      <c r="B338" s="86" t="s">
        <v>1210</v>
      </c>
      <c r="C338" s="86" t="s">
        <v>669</v>
      </c>
      <c r="D338" s="88" t="s">
        <v>1211</v>
      </c>
    </row>
    <row r="339" spans="1:4" ht="22.5" customHeight="1">
      <c r="A339" s="86" t="s">
        <v>1209</v>
      </c>
      <c r="B339" s="86" t="s">
        <v>1212</v>
      </c>
      <c r="C339" s="86"/>
      <c r="D339" s="88" t="s">
        <v>1213</v>
      </c>
    </row>
    <row r="340" spans="1:4" ht="57" customHeight="1">
      <c r="A340" s="86" t="s">
        <v>1214</v>
      </c>
      <c r="B340" s="86" t="s">
        <v>705</v>
      </c>
      <c r="C340" s="86" t="s">
        <v>669</v>
      </c>
      <c r="D340" s="88" t="s">
        <v>1215</v>
      </c>
    </row>
    <row r="341" spans="1:4" ht="12.75" hidden="1" customHeight="1">
      <c r="A341" s="86" t="s">
        <v>1216</v>
      </c>
      <c r="B341" s="86" t="s">
        <v>666</v>
      </c>
      <c r="C341" s="86"/>
      <c r="D341" s="88"/>
    </row>
    <row r="342" spans="1:4" ht="57" customHeight="1">
      <c r="A342" s="86" t="s">
        <v>1217</v>
      </c>
      <c r="B342" s="86" t="s">
        <v>1202</v>
      </c>
      <c r="C342" s="86" t="s">
        <v>669</v>
      </c>
      <c r="D342" s="88" t="s">
        <v>1218</v>
      </c>
    </row>
    <row r="343" spans="1:4" ht="12.75" hidden="1" customHeight="1">
      <c r="A343" s="86" t="s">
        <v>1219</v>
      </c>
      <c r="B343" s="86" t="s">
        <v>666</v>
      </c>
      <c r="C343" s="86"/>
      <c r="D343" s="88"/>
    </row>
    <row r="344" spans="1:4" ht="12.75" hidden="1" customHeight="1">
      <c r="A344" s="86" t="s">
        <v>1220</v>
      </c>
      <c r="B344" s="86" t="s">
        <v>666</v>
      </c>
      <c r="C344" s="86"/>
      <c r="D344" s="88"/>
    </row>
    <row r="345" spans="1:4" ht="45" customHeight="1">
      <c r="A345" s="86" t="s">
        <v>1221</v>
      </c>
      <c r="B345" s="86" t="s">
        <v>1222</v>
      </c>
      <c r="C345" s="86" t="s">
        <v>669</v>
      </c>
      <c r="D345" s="88" t="s">
        <v>1223</v>
      </c>
    </row>
    <row r="346" spans="1:4" ht="45" customHeight="1">
      <c r="A346" s="86" t="s">
        <v>1221</v>
      </c>
      <c r="B346" s="86" t="s">
        <v>697</v>
      </c>
      <c r="C346" s="86" t="s">
        <v>669</v>
      </c>
      <c r="D346" s="88" t="s">
        <v>1223</v>
      </c>
    </row>
    <row r="347" spans="1:4" ht="68.25" customHeight="1">
      <c r="A347" s="86" t="s">
        <v>1224</v>
      </c>
      <c r="B347" s="86" t="s">
        <v>1225</v>
      </c>
      <c r="C347" s="86" t="s">
        <v>669</v>
      </c>
      <c r="D347" s="88" t="s">
        <v>1226</v>
      </c>
    </row>
    <row r="348" spans="1:4" ht="79.5" customHeight="1">
      <c r="A348" s="86" t="s">
        <v>1227</v>
      </c>
      <c r="B348" s="86" t="s">
        <v>1228</v>
      </c>
      <c r="C348" s="86" t="s">
        <v>669</v>
      </c>
      <c r="D348" s="88" t="s">
        <v>864</v>
      </c>
    </row>
    <row r="349" spans="1:4" ht="12.75" hidden="1" customHeight="1">
      <c r="A349" s="86" t="s">
        <v>1229</v>
      </c>
      <c r="B349" s="86" t="s">
        <v>666</v>
      </c>
      <c r="C349" s="86"/>
      <c r="D349" s="88"/>
    </row>
    <row r="350" spans="1:4" ht="12.75" hidden="1" customHeight="1">
      <c r="A350" s="86" t="s">
        <v>1230</v>
      </c>
      <c r="B350" s="86" t="s">
        <v>666</v>
      </c>
      <c r="C350" s="86"/>
      <c r="D350" s="88"/>
    </row>
    <row r="351" spans="1:4" ht="22.5" customHeight="1">
      <c r="A351" s="86" t="s">
        <v>1231</v>
      </c>
      <c r="B351" s="86" t="s">
        <v>1232</v>
      </c>
      <c r="C351" s="86" t="s">
        <v>669</v>
      </c>
      <c r="D351" s="88" t="s">
        <v>1233</v>
      </c>
    </row>
    <row r="352" spans="1:4" ht="136.5" customHeight="1">
      <c r="A352" s="86" t="s">
        <v>1234</v>
      </c>
      <c r="B352" s="86" t="s">
        <v>810</v>
      </c>
      <c r="C352" s="86" t="s">
        <v>669</v>
      </c>
      <c r="D352" s="88" t="s">
        <v>1235</v>
      </c>
    </row>
    <row r="353" spans="1:4" ht="79.5" customHeight="1">
      <c r="A353" s="86" t="s">
        <v>1236</v>
      </c>
      <c r="B353" s="86" t="s">
        <v>810</v>
      </c>
      <c r="C353" s="86" t="s">
        <v>669</v>
      </c>
      <c r="D353" s="88" t="s">
        <v>864</v>
      </c>
    </row>
    <row r="354" spans="1:4" ht="114" customHeight="1">
      <c r="A354" s="86" t="s">
        <v>1237</v>
      </c>
      <c r="B354" s="86" t="s">
        <v>705</v>
      </c>
      <c r="C354" s="86" t="s">
        <v>669</v>
      </c>
      <c r="D354" s="88" t="s">
        <v>1238</v>
      </c>
    </row>
    <row r="355" spans="1:4" ht="68.25" customHeight="1">
      <c r="A355" s="86" t="s">
        <v>1237</v>
      </c>
      <c r="B355" s="86" t="s">
        <v>1239</v>
      </c>
      <c r="C355" s="86" t="s">
        <v>669</v>
      </c>
      <c r="D355" s="88" t="s">
        <v>1240</v>
      </c>
    </row>
    <row r="356" spans="1:4" ht="90.75" customHeight="1">
      <c r="A356" s="86" t="s">
        <v>1237</v>
      </c>
      <c r="B356" s="86" t="s">
        <v>870</v>
      </c>
      <c r="C356" s="86" t="s">
        <v>669</v>
      </c>
      <c r="D356" s="88" t="s">
        <v>1241</v>
      </c>
    </row>
    <row r="357" spans="1:4" ht="12.75" hidden="1" customHeight="1">
      <c r="A357" s="86" t="s">
        <v>1242</v>
      </c>
      <c r="B357" s="86" t="s">
        <v>666</v>
      </c>
      <c r="C357" s="86"/>
      <c r="D357" s="88"/>
    </row>
    <row r="358" spans="1:4" ht="182.25" customHeight="1">
      <c r="A358" s="86" t="s">
        <v>1243</v>
      </c>
      <c r="B358" s="86" t="s">
        <v>1244</v>
      </c>
      <c r="C358" s="86" t="s">
        <v>669</v>
      </c>
      <c r="D358" s="88" t="s">
        <v>1245</v>
      </c>
    </row>
    <row r="359" spans="1:4" ht="159" customHeight="1">
      <c r="A359" s="86" t="s">
        <v>1246</v>
      </c>
      <c r="B359" s="86" t="s">
        <v>943</v>
      </c>
      <c r="C359" s="86" t="s">
        <v>669</v>
      </c>
      <c r="D359" s="88" t="s">
        <v>1247</v>
      </c>
    </row>
    <row r="360" spans="1:4" ht="90.75" customHeight="1">
      <c r="A360" s="86" t="s">
        <v>1246</v>
      </c>
      <c r="B360" s="86" t="s">
        <v>870</v>
      </c>
      <c r="C360" s="86" t="s">
        <v>669</v>
      </c>
      <c r="D360" s="88" t="s">
        <v>1248</v>
      </c>
    </row>
    <row r="361" spans="1:4" ht="102" customHeight="1">
      <c r="A361" s="86" t="s">
        <v>1246</v>
      </c>
      <c r="B361" s="86" t="s">
        <v>1249</v>
      </c>
      <c r="C361" s="86" t="s">
        <v>669</v>
      </c>
      <c r="D361" s="88" t="s">
        <v>1250</v>
      </c>
    </row>
    <row r="362" spans="1:4" ht="57" customHeight="1">
      <c r="A362" s="86" t="s">
        <v>1246</v>
      </c>
      <c r="B362" s="86" t="s">
        <v>1251</v>
      </c>
      <c r="C362" s="86" t="s">
        <v>669</v>
      </c>
      <c r="D362" s="88" t="s">
        <v>1252</v>
      </c>
    </row>
    <row r="363" spans="1:4" ht="33.75" customHeight="1">
      <c r="A363" s="86" t="s">
        <v>1246</v>
      </c>
      <c r="B363" s="86" t="s">
        <v>1253</v>
      </c>
      <c r="C363" s="86" t="s">
        <v>722</v>
      </c>
      <c r="D363" s="88" t="s">
        <v>1254</v>
      </c>
    </row>
    <row r="364" spans="1:4" ht="12.75" hidden="1" customHeight="1">
      <c r="A364" s="86" t="s">
        <v>1255</v>
      </c>
      <c r="B364" s="86" t="s">
        <v>666</v>
      </c>
      <c r="C364" s="86"/>
      <c r="D364" s="88"/>
    </row>
    <row r="365" spans="1:4" ht="102" customHeight="1">
      <c r="A365" s="86" t="s">
        <v>1256</v>
      </c>
      <c r="B365" s="86" t="s">
        <v>746</v>
      </c>
      <c r="C365" s="86" t="s">
        <v>669</v>
      </c>
      <c r="D365" s="88" t="s">
        <v>1257</v>
      </c>
    </row>
    <row r="366" spans="1:4" ht="68.25" customHeight="1">
      <c r="A366" s="86" t="s">
        <v>1258</v>
      </c>
      <c r="B366" s="86" t="s">
        <v>1259</v>
      </c>
      <c r="C366" s="86" t="s">
        <v>669</v>
      </c>
      <c r="D366" s="88" t="s">
        <v>1260</v>
      </c>
    </row>
    <row r="367" spans="1:4" ht="79.5" customHeight="1">
      <c r="A367" s="86" t="s">
        <v>1258</v>
      </c>
      <c r="B367" s="86" t="s">
        <v>1261</v>
      </c>
      <c r="C367" s="86" t="s">
        <v>669</v>
      </c>
      <c r="D367" s="88" t="s">
        <v>1262</v>
      </c>
    </row>
    <row r="368" spans="1:4" ht="12.75" hidden="1" customHeight="1">
      <c r="A368" s="86" t="s">
        <v>1263</v>
      </c>
      <c r="B368" s="86" t="s">
        <v>666</v>
      </c>
      <c r="C368" s="86"/>
      <c r="D368" s="88"/>
    </row>
    <row r="369" spans="1:4" ht="12.75" hidden="1" customHeight="1">
      <c r="A369" s="86" t="s">
        <v>1264</v>
      </c>
      <c r="B369" s="86" t="s">
        <v>666</v>
      </c>
      <c r="C369" s="86"/>
      <c r="D369" s="88"/>
    </row>
    <row r="370" spans="1:4" ht="12.75" hidden="1" customHeight="1">
      <c r="A370" s="86" t="s">
        <v>1265</v>
      </c>
      <c r="B370" s="86" t="s">
        <v>666</v>
      </c>
      <c r="C370" s="86"/>
      <c r="D370" s="88"/>
    </row>
    <row r="371" spans="1:4" ht="12.75" hidden="1" customHeight="1">
      <c r="A371" s="86" t="s">
        <v>1266</v>
      </c>
      <c r="B371" s="86" t="s">
        <v>666</v>
      </c>
      <c r="C371" s="86"/>
      <c r="D371" s="88"/>
    </row>
    <row r="372" spans="1:4" ht="12.75" hidden="1" customHeight="1">
      <c r="A372" s="86" t="s">
        <v>1267</v>
      </c>
      <c r="B372" s="86" t="s">
        <v>666</v>
      </c>
      <c r="C372" s="86"/>
      <c r="D372" s="88"/>
    </row>
    <row r="373" spans="1:4" ht="12.75" hidden="1" customHeight="1">
      <c r="A373" s="86" t="s">
        <v>1268</v>
      </c>
      <c r="B373" s="86" t="s">
        <v>666</v>
      </c>
      <c r="C373" s="86"/>
      <c r="D373" s="88"/>
    </row>
    <row r="374" spans="1:4" ht="90.75" customHeight="1">
      <c r="A374" s="86" t="s">
        <v>1269</v>
      </c>
      <c r="B374" s="86" t="s">
        <v>870</v>
      </c>
      <c r="C374" s="86" t="s">
        <v>669</v>
      </c>
      <c r="D374" s="88" t="s">
        <v>1270</v>
      </c>
    </row>
    <row r="375" spans="1:4" ht="147.75" customHeight="1">
      <c r="A375" s="86" t="s">
        <v>1269</v>
      </c>
      <c r="B375" s="86" t="s">
        <v>1271</v>
      </c>
      <c r="C375" s="86" t="s">
        <v>722</v>
      </c>
      <c r="D375" s="88" t="s">
        <v>1272</v>
      </c>
    </row>
    <row r="376" spans="1:4" ht="12.75" hidden="1" customHeight="1">
      <c r="A376" s="86" t="s">
        <v>1273</v>
      </c>
      <c r="B376" s="86" t="s">
        <v>666</v>
      </c>
      <c r="C376" s="86"/>
      <c r="D376" s="88"/>
    </row>
    <row r="377" spans="1:4" ht="57" customHeight="1">
      <c r="A377" s="86" t="s">
        <v>1274</v>
      </c>
      <c r="B377" s="86" t="s">
        <v>1275</v>
      </c>
      <c r="C377" s="86" t="s">
        <v>669</v>
      </c>
      <c r="D377" s="88" t="s">
        <v>1276</v>
      </c>
    </row>
    <row r="378" spans="1:4" ht="57" customHeight="1">
      <c r="A378" s="86" t="s">
        <v>1277</v>
      </c>
      <c r="B378" s="86" t="s">
        <v>861</v>
      </c>
      <c r="C378" s="86"/>
      <c r="D378" s="88" t="s">
        <v>1278</v>
      </c>
    </row>
    <row r="379" spans="1:4" ht="114" customHeight="1">
      <c r="A379" s="86" t="s">
        <v>1277</v>
      </c>
      <c r="B379" s="86" t="s">
        <v>73</v>
      </c>
      <c r="C379" s="86"/>
      <c r="D379" s="88" t="s">
        <v>1279</v>
      </c>
    </row>
    <row r="380" spans="1:4" ht="114" customHeight="1">
      <c r="A380" s="86" t="s">
        <v>1277</v>
      </c>
      <c r="B380" s="86" t="s">
        <v>1280</v>
      </c>
      <c r="C380" s="86"/>
      <c r="D380" s="88" t="s">
        <v>1281</v>
      </c>
    </row>
    <row r="381" spans="1:4" ht="12.75" hidden="1" customHeight="1">
      <c r="A381" s="86" t="s">
        <v>1282</v>
      </c>
      <c r="B381" s="86" t="s">
        <v>666</v>
      </c>
      <c r="C381" s="86"/>
      <c r="D381" s="88"/>
    </row>
    <row r="382" spans="1:4" ht="45" customHeight="1">
      <c r="A382" s="86" t="s">
        <v>1283</v>
      </c>
      <c r="B382" s="86" t="s">
        <v>1284</v>
      </c>
      <c r="C382" s="86" t="s">
        <v>669</v>
      </c>
      <c r="D382" s="88" t="s">
        <v>1285</v>
      </c>
    </row>
    <row r="383" spans="1:4" ht="45" customHeight="1">
      <c r="A383" s="86" t="s">
        <v>1283</v>
      </c>
      <c r="B383" s="86" t="s">
        <v>131</v>
      </c>
      <c r="C383" s="86" t="s">
        <v>669</v>
      </c>
      <c r="D383" s="88" t="s">
        <v>1286</v>
      </c>
    </row>
    <row r="384" spans="1:4" ht="45" customHeight="1">
      <c r="A384" s="86" t="s">
        <v>1283</v>
      </c>
      <c r="B384" s="86" t="s">
        <v>1271</v>
      </c>
      <c r="C384" s="86" t="s">
        <v>669</v>
      </c>
      <c r="D384" s="88" t="s">
        <v>1286</v>
      </c>
    </row>
    <row r="385" spans="1:4" ht="216" customHeight="1">
      <c r="A385" s="86" t="s">
        <v>1283</v>
      </c>
      <c r="B385" s="86" t="s">
        <v>1287</v>
      </c>
      <c r="C385" s="86" t="s">
        <v>669</v>
      </c>
      <c r="D385" s="88" t="s">
        <v>1288</v>
      </c>
    </row>
    <row r="386" spans="1:4" ht="102" customHeight="1">
      <c r="A386" s="86" t="s">
        <v>1289</v>
      </c>
      <c r="B386" s="86" t="s">
        <v>1290</v>
      </c>
      <c r="C386" s="86" t="s">
        <v>669</v>
      </c>
      <c r="D386" s="95" t="s">
        <v>1291</v>
      </c>
    </row>
    <row r="387" spans="1:4" ht="182.25" customHeight="1">
      <c r="A387" s="86" t="s">
        <v>1289</v>
      </c>
      <c r="B387" s="86" t="s">
        <v>1292</v>
      </c>
      <c r="C387" s="86" t="s">
        <v>669</v>
      </c>
      <c r="D387" s="88" t="s">
        <v>1293</v>
      </c>
    </row>
    <row r="388" spans="1:4" ht="193.5" customHeight="1">
      <c r="A388" s="86" t="s">
        <v>1289</v>
      </c>
      <c r="B388" s="86" t="s">
        <v>73</v>
      </c>
      <c r="C388" s="86" t="s">
        <v>669</v>
      </c>
      <c r="D388" s="88" t="s">
        <v>1294</v>
      </c>
    </row>
    <row r="389" spans="1:4" ht="204.75" customHeight="1">
      <c r="A389" s="86" t="s">
        <v>1295</v>
      </c>
      <c r="B389" s="86" t="s">
        <v>1296</v>
      </c>
      <c r="C389" s="86" t="s">
        <v>722</v>
      </c>
      <c r="D389" s="88" t="s">
        <v>1297</v>
      </c>
    </row>
    <row r="390" spans="1:4" ht="90.75" customHeight="1">
      <c r="A390" s="86" t="s">
        <v>1295</v>
      </c>
      <c r="B390" s="86" t="s">
        <v>1298</v>
      </c>
      <c r="C390" s="86"/>
      <c r="D390" s="88" t="s">
        <v>1299</v>
      </c>
    </row>
    <row r="391" spans="1:4" ht="102" customHeight="1">
      <c r="A391" s="86" t="s">
        <v>1300</v>
      </c>
      <c r="B391" s="86" t="s">
        <v>810</v>
      </c>
      <c r="C391" s="86" t="s">
        <v>669</v>
      </c>
      <c r="D391" s="88" t="s">
        <v>1301</v>
      </c>
    </row>
    <row r="392" spans="1:4" ht="90.75" customHeight="1">
      <c r="A392" s="86" t="s">
        <v>1300</v>
      </c>
      <c r="B392" s="86" t="s">
        <v>1302</v>
      </c>
      <c r="C392" s="86" t="s">
        <v>669</v>
      </c>
      <c r="D392" s="88" t="s">
        <v>1303</v>
      </c>
    </row>
    <row r="393" spans="1:4" ht="102" customHeight="1">
      <c r="A393" s="86" t="s">
        <v>1300</v>
      </c>
      <c r="B393" s="86" t="s">
        <v>1304</v>
      </c>
      <c r="C393" s="86" t="s">
        <v>669</v>
      </c>
      <c r="D393" s="88" t="s">
        <v>1305</v>
      </c>
    </row>
    <row r="394" spans="1:4" ht="159" customHeight="1">
      <c r="A394" s="86" t="s">
        <v>1306</v>
      </c>
      <c r="B394" s="86" t="s">
        <v>131</v>
      </c>
      <c r="C394" s="86" t="s">
        <v>669</v>
      </c>
      <c r="D394" s="88" t="s">
        <v>1307</v>
      </c>
    </row>
    <row r="395" spans="1:4" ht="45" customHeight="1">
      <c r="A395" s="86" t="s">
        <v>1306</v>
      </c>
      <c r="B395" s="86" t="s">
        <v>705</v>
      </c>
      <c r="C395" s="86" t="s">
        <v>669</v>
      </c>
      <c r="D395" s="88" t="s">
        <v>1308</v>
      </c>
    </row>
    <row r="396" spans="1:4" ht="90.75" customHeight="1">
      <c r="A396" s="86" t="s">
        <v>1309</v>
      </c>
      <c r="B396" s="86" t="s">
        <v>1310</v>
      </c>
      <c r="C396" s="86" t="s">
        <v>722</v>
      </c>
      <c r="D396" s="88" t="s">
        <v>1311</v>
      </c>
    </row>
    <row r="397" spans="1:4" ht="33.75" customHeight="1">
      <c r="A397" s="86" t="s">
        <v>1309</v>
      </c>
      <c r="B397" s="86" t="s">
        <v>705</v>
      </c>
      <c r="C397" s="86"/>
      <c r="D397" s="88" t="s">
        <v>1312</v>
      </c>
    </row>
    <row r="398" spans="1:4" ht="33.75" customHeight="1">
      <c r="A398" s="86" t="s">
        <v>1309</v>
      </c>
      <c r="B398" s="86" t="s">
        <v>870</v>
      </c>
      <c r="C398" s="86"/>
      <c r="D398" s="88" t="s">
        <v>1312</v>
      </c>
    </row>
    <row r="399" spans="1:4" ht="12.75" hidden="1" customHeight="1">
      <c r="A399" s="86" t="s">
        <v>1313</v>
      </c>
      <c r="B399" s="86" t="s">
        <v>666</v>
      </c>
      <c r="C399" s="86"/>
      <c r="D399" s="88"/>
    </row>
    <row r="400" spans="1:4" ht="12.75" hidden="1" customHeight="1">
      <c r="A400" s="86" t="s">
        <v>1314</v>
      </c>
      <c r="B400" s="86" t="s">
        <v>666</v>
      </c>
      <c r="C400" s="86"/>
      <c r="D400" s="88"/>
    </row>
    <row r="401" spans="1:4" ht="12.75" hidden="1" customHeight="1">
      <c r="A401" s="86" t="s">
        <v>1315</v>
      </c>
      <c r="B401" s="86" t="s">
        <v>666</v>
      </c>
      <c r="C401" s="86"/>
      <c r="D401" s="88"/>
    </row>
    <row r="402" spans="1:4" ht="12.75" hidden="1" customHeight="1">
      <c r="A402" s="86" t="s">
        <v>1316</v>
      </c>
      <c r="B402" s="86" t="s">
        <v>666</v>
      </c>
      <c r="C402" s="86"/>
      <c r="D402" s="88"/>
    </row>
    <row r="403" spans="1:4" ht="12.75" hidden="1" customHeight="1">
      <c r="A403" s="86" t="s">
        <v>1317</v>
      </c>
      <c r="B403" s="86" t="s">
        <v>666</v>
      </c>
      <c r="C403" s="86"/>
      <c r="D403" s="88"/>
    </row>
    <row r="404" spans="1:4" ht="102" customHeight="1">
      <c r="A404" s="86" t="s">
        <v>1318</v>
      </c>
      <c r="B404" s="86" t="s">
        <v>705</v>
      </c>
      <c r="C404" s="86" t="s">
        <v>669</v>
      </c>
      <c r="D404" s="88" t="s">
        <v>1319</v>
      </c>
    </row>
    <row r="405" spans="1:4" ht="12.75" hidden="1" customHeight="1">
      <c r="A405" s="86" t="s">
        <v>1320</v>
      </c>
      <c r="B405" s="86" t="s">
        <v>666</v>
      </c>
      <c r="C405" s="86"/>
      <c r="D405" s="88"/>
    </row>
    <row r="406" spans="1:4" ht="12.75" hidden="1" customHeight="1">
      <c r="A406" s="86" t="s">
        <v>1321</v>
      </c>
      <c r="B406" s="86" t="s">
        <v>666</v>
      </c>
      <c r="C406" s="86"/>
      <c r="D406" s="88"/>
    </row>
    <row r="407" spans="1:4" ht="22.5" customHeight="1">
      <c r="A407" s="86" t="s">
        <v>1322</v>
      </c>
      <c r="B407" s="86" t="s">
        <v>861</v>
      </c>
      <c r="C407" s="86"/>
      <c r="D407" s="88" t="s">
        <v>1323</v>
      </c>
    </row>
    <row r="408" spans="1:4" ht="45" customHeight="1">
      <c r="A408" s="86" t="s">
        <v>1322</v>
      </c>
      <c r="B408" s="86" t="s">
        <v>1324</v>
      </c>
      <c r="C408" s="86"/>
      <c r="D408" s="88" t="s">
        <v>1325</v>
      </c>
    </row>
    <row r="409" spans="1:4" ht="136.5" customHeight="1">
      <c r="A409" s="86" t="s">
        <v>1322</v>
      </c>
      <c r="B409" s="86" t="s">
        <v>1326</v>
      </c>
      <c r="C409" s="86"/>
      <c r="D409" s="88" t="s">
        <v>1327</v>
      </c>
    </row>
    <row r="410" spans="1:4" ht="375.75" customHeight="1">
      <c r="A410" s="86" t="s">
        <v>1328</v>
      </c>
      <c r="B410" s="86" t="s">
        <v>813</v>
      </c>
      <c r="C410" s="86" t="s">
        <v>669</v>
      </c>
      <c r="D410" s="88" t="s">
        <v>1329</v>
      </c>
    </row>
    <row r="411" spans="1:4" ht="102" customHeight="1">
      <c r="A411" s="86" t="s">
        <v>1328</v>
      </c>
      <c r="B411" s="86" t="s">
        <v>1330</v>
      </c>
      <c r="C411" s="86" t="s">
        <v>669</v>
      </c>
      <c r="D411" s="88" t="s">
        <v>1331</v>
      </c>
    </row>
    <row r="412" spans="1:4" ht="22.5" customHeight="1">
      <c r="A412" s="86" t="s">
        <v>1332</v>
      </c>
      <c r="B412" s="86" t="s">
        <v>131</v>
      </c>
      <c r="C412" s="86" t="s">
        <v>669</v>
      </c>
      <c r="D412" s="88" t="s">
        <v>1333</v>
      </c>
    </row>
    <row r="413" spans="1:4" ht="125.25" customHeight="1">
      <c r="A413" s="86" t="s">
        <v>1332</v>
      </c>
      <c r="B413" s="86" t="s">
        <v>1334</v>
      </c>
      <c r="C413" s="86" t="s">
        <v>722</v>
      </c>
      <c r="D413" s="88" t="s">
        <v>1335</v>
      </c>
    </row>
    <row r="414" spans="1:4" ht="57" customHeight="1">
      <c r="A414" s="86" t="s">
        <v>1336</v>
      </c>
      <c r="B414" s="86" t="s">
        <v>705</v>
      </c>
      <c r="C414" s="86" t="s">
        <v>669</v>
      </c>
      <c r="D414" s="88" t="s">
        <v>1337</v>
      </c>
    </row>
    <row r="415" spans="1:4" ht="22.5" customHeight="1">
      <c r="A415" s="86" t="s">
        <v>1338</v>
      </c>
      <c r="B415" s="86" t="s">
        <v>1339</v>
      </c>
      <c r="C415" s="86" t="s">
        <v>722</v>
      </c>
      <c r="D415" s="88" t="s">
        <v>1340</v>
      </c>
    </row>
    <row r="416" spans="1:4" ht="79.5" customHeight="1">
      <c r="A416" s="86" t="s">
        <v>1338</v>
      </c>
      <c r="B416" s="86" t="s">
        <v>861</v>
      </c>
      <c r="C416" s="86"/>
      <c r="D416" s="88" t="s">
        <v>1341</v>
      </c>
    </row>
    <row r="417" spans="1:4" ht="102" customHeight="1">
      <c r="A417" s="86" t="s">
        <v>1338</v>
      </c>
      <c r="B417" s="86" t="s">
        <v>1342</v>
      </c>
      <c r="C417" s="86"/>
      <c r="D417" s="88" t="s">
        <v>1343</v>
      </c>
    </row>
    <row r="418" spans="1:4" ht="68.25" customHeight="1">
      <c r="A418" s="86" t="s">
        <v>1344</v>
      </c>
      <c r="B418" s="86" t="s">
        <v>1345</v>
      </c>
      <c r="C418" s="86" t="s">
        <v>669</v>
      </c>
      <c r="D418" s="88" t="s">
        <v>1346</v>
      </c>
    </row>
    <row r="419" spans="1:4" ht="79.5" customHeight="1">
      <c r="A419" s="86" t="s">
        <v>1344</v>
      </c>
      <c r="B419" s="86" t="s">
        <v>1347</v>
      </c>
      <c r="C419" s="86" t="s">
        <v>669</v>
      </c>
      <c r="D419" s="88" t="s">
        <v>1348</v>
      </c>
    </row>
    <row r="420" spans="1:4" ht="102" customHeight="1">
      <c r="A420" s="86" t="s">
        <v>1344</v>
      </c>
      <c r="B420" s="86" t="s">
        <v>1349</v>
      </c>
      <c r="C420" s="86" t="s">
        <v>669</v>
      </c>
      <c r="D420" s="88" t="s">
        <v>1350</v>
      </c>
    </row>
    <row r="421" spans="1:4" ht="12.75" hidden="1" customHeight="1">
      <c r="A421" s="86" t="s">
        <v>1351</v>
      </c>
      <c r="B421" s="86" t="s">
        <v>666</v>
      </c>
      <c r="C421" s="86"/>
      <c r="D421" s="88"/>
    </row>
    <row r="422" spans="1:4" ht="114" customHeight="1">
      <c r="A422" s="86" t="s">
        <v>1352</v>
      </c>
      <c r="B422" s="86" t="s">
        <v>705</v>
      </c>
      <c r="C422" s="86" t="s">
        <v>669</v>
      </c>
      <c r="D422" s="88" t="s">
        <v>1353</v>
      </c>
    </row>
    <row r="423" spans="1:4" ht="12.75" hidden="1" customHeight="1">
      <c r="A423" s="86" t="s">
        <v>1354</v>
      </c>
      <c r="B423" s="86" t="s">
        <v>666</v>
      </c>
      <c r="C423" s="86"/>
      <c r="D423" s="88"/>
    </row>
    <row r="424" spans="1:4" ht="12.75" hidden="1" customHeight="1">
      <c r="A424" s="86" t="s">
        <v>1355</v>
      </c>
      <c r="B424" s="86" t="s">
        <v>666</v>
      </c>
      <c r="C424" s="86"/>
      <c r="D424" s="88"/>
    </row>
    <row r="425" spans="1:4" ht="102" customHeight="1">
      <c r="A425" s="88" t="s">
        <v>1356</v>
      </c>
      <c r="B425" s="88" t="s">
        <v>1357</v>
      </c>
      <c r="C425" s="88" t="s">
        <v>722</v>
      </c>
      <c r="D425" s="88" t="s">
        <v>1358</v>
      </c>
    </row>
    <row r="426" spans="1:4" ht="57" customHeight="1">
      <c r="A426" s="86" t="s">
        <v>1356</v>
      </c>
      <c r="B426" s="86" t="s">
        <v>568</v>
      </c>
      <c r="C426" s="86" t="s">
        <v>722</v>
      </c>
      <c r="D426" s="88" t="s">
        <v>1359</v>
      </c>
    </row>
    <row r="427" spans="1:4" ht="239.25" customHeight="1">
      <c r="A427" s="86" t="s">
        <v>1360</v>
      </c>
      <c r="B427" s="86" t="s">
        <v>366</v>
      </c>
      <c r="C427" s="86" t="s">
        <v>669</v>
      </c>
      <c r="D427" s="88" t="s">
        <v>1361</v>
      </c>
    </row>
    <row r="428" spans="1:4" ht="79.5" customHeight="1">
      <c r="A428" s="86" t="s">
        <v>1362</v>
      </c>
      <c r="B428" s="86" t="s">
        <v>810</v>
      </c>
      <c r="C428" s="86" t="s">
        <v>1363</v>
      </c>
      <c r="D428" s="88" t="s">
        <v>864</v>
      </c>
    </row>
    <row r="429" spans="1:4" ht="102" customHeight="1">
      <c r="A429" s="86" t="s">
        <v>1364</v>
      </c>
      <c r="B429" s="86" t="s">
        <v>131</v>
      </c>
      <c r="C429" s="86" t="s">
        <v>669</v>
      </c>
      <c r="D429" s="88" t="s">
        <v>1365</v>
      </c>
    </row>
    <row r="430" spans="1:4" ht="79.5" customHeight="1">
      <c r="A430" s="86" t="s">
        <v>1366</v>
      </c>
      <c r="B430" s="86" t="s">
        <v>705</v>
      </c>
      <c r="C430" s="86" t="s">
        <v>669</v>
      </c>
      <c r="D430" s="88" t="s">
        <v>1367</v>
      </c>
    </row>
    <row r="431" spans="1:4" ht="79.5" customHeight="1">
      <c r="A431" s="86" t="s">
        <v>1368</v>
      </c>
      <c r="B431" s="86" t="s">
        <v>861</v>
      </c>
      <c r="C431" s="86" t="s">
        <v>669</v>
      </c>
      <c r="D431" s="88" t="s">
        <v>1369</v>
      </c>
    </row>
    <row r="432" spans="1:4" ht="57" customHeight="1">
      <c r="A432" s="86" t="s">
        <v>1370</v>
      </c>
      <c r="B432" s="86" t="s">
        <v>694</v>
      </c>
      <c r="C432" s="86" t="s">
        <v>669</v>
      </c>
      <c r="D432" s="88" t="s">
        <v>1371</v>
      </c>
    </row>
    <row r="433" spans="1:4" ht="90.75" customHeight="1">
      <c r="A433" s="86" t="s">
        <v>1372</v>
      </c>
      <c r="B433" s="86" t="s">
        <v>1373</v>
      </c>
      <c r="C433" s="86" t="s">
        <v>669</v>
      </c>
      <c r="D433" s="88" t="s">
        <v>1374</v>
      </c>
    </row>
    <row r="434" spans="1:4" ht="136.5" customHeight="1">
      <c r="A434" s="86" t="s">
        <v>1375</v>
      </c>
      <c r="B434" s="86" t="s">
        <v>131</v>
      </c>
      <c r="C434" s="86" t="s">
        <v>669</v>
      </c>
      <c r="D434" s="88" t="s">
        <v>1376</v>
      </c>
    </row>
    <row r="435" spans="1:4" ht="12.75" hidden="1" customHeight="1">
      <c r="A435" s="86" t="s">
        <v>1377</v>
      </c>
      <c r="B435" s="86" t="s">
        <v>666</v>
      </c>
      <c r="C435" s="86"/>
      <c r="D435" s="88"/>
    </row>
    <row r="436" spans="1:4" ht="68.25" customHeight="1">
      <c r="A436" s="86" t="s">
        <v>1378</v>
      </c>
      <c r="B436" s="86" t="s">
        <v>1184</v>
      </c>
      <c r="C436" s="86" t="s">
        <v>669</v>
      </c>
      <c r="D436" s="88" t="s">
        <v>1379</v>
      </c>
    </row>
    <row r="437" spans="1:4" ht="12.75" hidden="1" customHeight="1">
      <c r="A437" s="86" t="s">
        <v>1380</v>
      </c>
      <c r="B437" s="86" t="s">
        <v>666</v>
      </c>
      <c r="C437" s="86"/>
      <c r="D437" s="88"/>
    </row>
    <row r="438" spans="1:4" ht="12.75" hidden="1" customHeight="1">
      <c r="A438" s="86" t="s">
        <v>1381</v>
      </c>
      <c r="B438" s="86" t="s">
        <v>666</v>
      </c>
      <c r="C438" s="86"/>
      <c r="D438" s="88"/>
    </row>
    <row r="439" spans="1:4" ht="12.75" hidden="1" customHeight="1">
      <c r="A439" s="86" t="s">
        <v>1382</v>
      </c>
      <c r="B439" s="86" t="s">
        <v>666</v>
      </c>
      <c r="C439" s="86"/>
      <c r="D439" s="88"/>
    </row>
    <row r="440" spans="1:4" ht="12.75" hidden="1" customHeight="1">
      <c r="A440" s="86" t="s">
        <v>1383</v>
      </c>
      <c r="B440" s="86" t="s">
        <v>666</v>
      </c>
      <c r="C440" s="86"/>
      <c r="D440" s="88"/>
    </row>
    <row r="441" spans="1:4" ht="12.75" hidden="1" customHeight="1">
      <c r="A441" s="86" t="s">
        <v>1384</v>
      </c>
      <c r="B441" s="86" t="s">
        <v>666</v>
      </c>
      <c r="C441" s="86"/>
      <c r="D441" s="88"/>
    </row>
    <row r="442" spans="1:4" ht="12.75" hidden="1" customHeight="1">
      <c r="A442" s="86" t="s">
        <v>1385</v>
      </c>
      <c r="B442" s="86" t="s">
        <v>666</v>
      </c>
      <c r="C442" s="86"/>
      <c r="D442" s="88"/>
    </row>
    <row r="443" spans="1:4" ht="12.75" hidden="1" customHeight="1">
      <c r="A443" s="86" t="s">
        <v>1386</v>
      </c>
      <c r="B443" s="86" t="s">
        <v>666</v>
      </c>
      <c r="C443" s="86"/>
      <c r="D443" s="88"/>
    </row>
    <row r="444" spans="1:4" ht="12.75" hidden="1" customHeight="1">
      <c r="A444" s="86" t="s">
        <v>1387</v>
      </c>
      <c r="B444" s="86" t="s">
        <v>666</v>
      </c>
      <c r="C444" s="86"/>
      <c r="D444" s="88"/>
    </row>
    <row r="445" spans="1:4" ht="12.75" hidden="1" customHeight="1">
      <c r="A445" s="86" t="s">
        <v>1388</v>
      </c>
      <c r="B445" s="86" t="s">
        <v>666</v>
      </c>
      <c r="C445" s="86"/>
      <c r="D445" s="88"/>
    </row>
    <row r="446" spans="1:4" ht="79.5" customHeight="1">
      <c r="A446" s="86" t="s">
        <v>1389</v>
      </c>
      <c r="B446" s="86" t="s">
        <v>1390</v>
      </c>
      <c r="C446" s="86" t="s">
        <v>669</v>
      </c>
      <c r="D446" s="88" t="s">
        <v>1391</v>
      </c>
    </row>
    <row r="447" spans="1:4" ht="114" customHeight="1">
      <c r="A447" s="86" t="s">
        <v>1392</v>
      </c>
      <c r="B447" s="86" t="s">
        <v>705</v>
      </c>
      <c r="C447" s="86" t="s">
        <v>669</v>
      </c>
      <c r="D447" s="88" t="s">
        <v>1393</v>
      </c>
    </row>
    <row r="448" spans="1:4" ht="68.25" customHeight="1">
      <c r="A448" s="86" t="s">
        <v>1392</v>
      </c>
      <c r="B448" s="86" t="s">
        <v>697</v>
      </c>
      <c r="C448" s="86" t="s">
        <v>669</v>
      </c>
      <c r="D448" s="88" t="s">
        <v>1394</v>
      </c>
    </row>
    <row r="449" spans="1:4" ht="79.5" customHeight="1">
      <c r="A449" s="86" t="s">
        <v>1395</v>
      </c>
      <c r="B449" s="86" t="s">
        <v>705</v>
      </c>
      <c r="C449" s="86" t="s">
        <v>669</v>
      </c>
      <c r="D449" s="88" t="s">
        <v>1367</v>
      </c>
    </row>
    <row r="450" spans="1:4" ht="409.5" customHeight="1">
      <c r="A450" s="86" t="s">
        <v>1396</v>
      </c>
      <c r="B450" s="86" t="s">
        <v>1397</v>
      </c>
      <c r="C450" s="86" t="s">
        <v>669</v>
      </c>
      <c r="D450" s="88" t="s">
        <v>1398</v>
      </c>
    </row>
    <row r="451" spans="1:4" ht="12.75" hidden="1" customHeight="1">
      <c r="A451" s="86" t="s">
        <v>1399</v>
      </c>
      <c r="B451" s="86" t="s">
        <v>666</v>
      </c>
      <c r="C451" s="86"/>
      <c r="D451" s="88"/>
    </row>
    <row r="452" spans="1:4" ht="12.75" hidden="1" customHeight="1">
      <c r="A452" s="86" t="s">
        <v>1400</v>
      </c>
      <c r="B452" s="86" t="s">
        <v>666</v>
      </c>
      <c r="C452" s="86"/>
      <c r="D452" s="88"/>
    </row>
    <row r="453" spans="1:4" ht="12.75" hidden="1" customHeight="1">
      <c r="A453" s="86" t="s">
        <v>1401</v>
      </c>
      <c r="B453" s="86" t="s">
        <v>666</v>
      </c>
      <c r="C453" s="86"/>
      <c r="D453" s="88"/>
    </row>
    <row r="454" spans="1:4" ht="12.75" hidden="1" customHeight="1">
      <c r="A454" s="86" t="s">
        <v>1402</v>
      </c>
      <c r="B454" s="86" t="s">
        <v>666</v>
      </c>
      <c r="C454" s="86"/>
      <c r="D454" s="88"/>
    </row>
    <row r="455" spans="1:4" ht="125.25" customHeight="1">
      <c r="A455" s="86" t="s">
        <v>1403</v>
      </c>
      <c r="B455" s="86" t="s">
        <v>943</v>
      </c>
      <c r="C455" s="86" t="s">
        <v>669</v>
      </c>
      <c r="D455" s="88" t="s">
        <v>1404</v>
      </c>
    </row>
    <row r="456" spans="1:4" ht="204.75" customHeight="1">
      <c r="A456" s="86" t="s">
        <v>1403</v>
      </c>
      <c r="B456" s="86" t="s">
        <v>991</v>
      </c>
      <c r="C456" s="86" t="s">
        <v>669</v>
      </c>
      <c r="D456" s="88" t="s">
        <v>1405</v>
      </c>
    </row>
    <row r="457" spans="1:4" ht="409.5" customHeight="1">
      <c r="A457" s="86" t="s">
        <v>1403</v>
      </c>
      <c r="B457" s="86" t="s">
        <v>1406</v>
      </c>
      <c r="C457" s="86" t="s">
        <v>669</v>
      </c>
      <c r="D457" s="88" t="s">
        <v>1407</v>
      </c>
    </row>
    <row r="458" spans="1:4" ht="114" customHeight="1">
      <c r="A458" s="86" t="s">
        <v>1403</v>
      </c>
      <c r="B458" s="86" t="s">
        <v>705</v>
      </c>
      <c r="C458" s="86" t="s">
        <v>669</v>
      </c>
      <c r="D458" s="88" t="s">
        <v>1408</v>
      </c>
    </row>
    <row r="459" spans="1:4" ht="102" customHeight="1">
      <c r="A459" s="86" t="s">
        <v>1403</v>
      </c>
      <c r="B459" s="86" t="s">
        <v>1409</v>
      </c>
      <c r="C459" s="86" t="s">
        <v>669</v>
      </c>
      <c r="D459" s="88" t="s">
        <v>1410</v>
      </c>
    </row>
    <row r="460" spans="1:4" ht="159" customHeight="1">
      <c r="A460" s="86" t="s">
        <v>1403</v>
      </c>
      <c r="B460" s="86" t="s">
        <v>903</v>
      </c>
      <c r="C460" s="86" t="s">
        <v>669</v>
      </c>
      <c r="D460" s="88" t="s">
        <v>1411</v>
      </c>
    </row>
    <row r="461" spans="1:4" ht="102" customHeight="1">
      <c r="A461" s="86" t="s">
        <v>1412</v>
      </c>
      <c r="B461" s="86" t="s">
        <v>1413</v>
      </c>
      <c r="C461" s="86" t="s">
        <v>669</v>
      </c>
      <c r="D461" s="88" t="s">
        <v>1414</v>
      </c>
    </row>
    <row r="462" spans="1:4" ht="57" customHeight="1">
      <c r="A462" s="86" t="s">
        <v>1412</v>
      </c>
      <c r="B462" s="86" t="s">
        <v>870</v>
      </c>
      <c r="C462" s="86" t="s">
        <v>669</v>
      </c>
      <c r="D462" s="88" t="s">
        <v>1415</v>
      </c>
    </row>
    <row r="463" spans="1:4" ht="239.25" customHeight="1">
      <c r="A463" s="86" t="s">
        <v>1412</v>
      </c>
      <c r="B463" s="86" t="s">
        <v>73</v>
      </c>
      <c r="C463" s="86" t="s">
        <v>669</v>
      </c>
      <c r="D463" s="88" t="s">
        <v>1416</v>
      </c>
    </row>
    <row r="464" spans="1:4" ht="57" customHeight="1">
      <c r="A464" s="86" t="s">
        <v>1417</v>
      </c>
      <c r="B464" s="86" t="s">
        <v>1418</v>
      </c>
      <c r="C464" s="86" t="s">
        <v>669</v>
      </c>
      <c r="D464" s="88" t="s">
        <v>1419</v>
      </c>
    </row>
    <row r="465" spans="1:4" ht="114" customHeight="1">
      <c r="A465" s="86" t="s">
        <v>1420</v>
      </c>
      <c r="B465" s="86" t="s">
        <v>861</v>
      </c>
      <c r="C465" s="86" t="s">
        <v>669</v>
      </c>
      <c r="D465" s="88" t="s">
        <v>1421</v>
      </c>
    </row>
    <row r="466" spans="1:4" ht="79.5" customHeight="1">
      <c r="A466" s="86" t="s">
        <v>1422</v>
      </c>
      <c r="B466" s="86" t="s">
        <v>1423</v>
      </c>
      <c r="C466" s="86" t="s">
        <v>669</v>
      </c>
      <c r="D466" s="88" t="s">
        <v>1424</v>
      </c>
    </row>
    <row r="467" spans="1:4" ht="409.5" customHeight="1">
      <c r="A467" s="86" t="s">
        <v>1422</v>
      </c>
      <c r="B467" s="86" t="s">
        <v>1425</v>
      </c>
      <c r="C467" s="86" t="s">
        <v>669</v>
      </c>
      <c r="D467" s="88" t="s">
        <v>1426</v>
      </c>
    </row>
    <row r="468" spans="1:4" ht="90.75" customHeight="1">
      <c r="A468" s="86" t="s">
        <v>1422</v>
      </c>
      <c r="B468" s="86" t="s">
        <v>1427</v>
      </c>
      <c r="C468" s="86" t="s">
        <v>669</v>
      </c>
      <c r="D468" s="88" t="s">
        <v>1428</v>
      </c>
    </row>
    <row r="469" spans="1:4" ht="79.5" customHeight="1">
      <c r="A469" s="86" t="s">
        <v>1429</v>
      </c>
      <c r="B469" s="86" t="s">
        <v>1430</v>
      </c>
      <c r="C469" s="86" t="s">
        <v>669</v>
      </c>
      <c r="D469" s="88" t="s">
        <v>1431</v>
      </c>
    </row>
    <row r="470" spans="1:4" ht="12.75" hidden="1" customHeight="1">
      <c r="A470" s="86" t="s">
        <v>1432</v>
      </c>
      <c r="B470" s="86" t="s">
        <v>666</v>
      </c>
      <c r="C470" s="86"/>
      <c r="D470" s="88"/>
    </row>
    <row r="471" spans="1:4" ht="79.5" customHeight="1">
      <c r="A471" s="86" t="s">
        <v>1433</v>
      </c>
      <c r="B471" s="86" t="s">
        <v>1434</v>
      </c>
      <c r="C471" s="86" t="s">
        <v>669</v>
      </c>
      <c r="D471" s="88" t="s">
        <v>1435</v>
      </c>
    </row>
    <row r="472" spans="1:4" ht="12.75" hidden="1" customHeight="1">
      <c r="A472" s="86" t="s">
        <v>1436</v>
      </c>
      <c r="B472" s="86" t="s">
        <v>666</v>
      </c>
      <c r="C472" s="86"/>
      <c r="D472" s="88"/>
    </row>
    <row r="473" spans="1:4" ht="136.5" customHeight="1">
      <c r="A473" s="86" t="s">
        <v>1437</v>
      </c>
      <c r="B473" s="86" t="s">
        <v>73</v>
      </c>
      <c r="C473" s="86" t="s">
        <v>669</v>
      </c>
      <c r="D473" s="88" t="s">
        <v>1438</v>
      </c>
    </row>
    <row r="474" spans="1:4" ht="79.5" customHeight="1">
      <c r="A474" s="86" t="s">
        <v>1439</v>
      </c>
      <c r="B474" s="86" t="s">
        <v>1440</v>
      </c>
      <c r="C474" s="86" t="s">
        <v>669</v>
      </c>
      <c r="D474" s="88" t="s">
        <v>1441</v>
      </c>
    </row>
    <row r="475" spans="1:4" ht="12.75" hidden="1" customHeight="1">
      <c r="A475" s="86" t="s">
        <v>1442</v>
      </c>
      <c r="B475" s="86" t="s">
        <v>666</v>
      </c>
      <c r="C475" s="86"/>
      <c r="D475" s="88"/>
    </row>
    <row r="476" spans="1:4" ht="57" customHeight="1">
      <c r="A476" s="86" t="s">
        <v>1443</v>
      </c>
      <c r="B476" s="86" t="s">
        <v>1444</v>
      </c>
      <c r="C476" s="86" t="s">
        <v>669</v>
      </c>
      <c r="D476" s="88" t="s">
        <v>1445</v>
      </c>
    </row>
    <row r="477" spans="1:4" ht="90.75" customHeight="1">
      <c r="A477" s="86" t="s">
        <v>1443</v>
      </c>
      <c r="B477" s="86" t="s">
        <v>1446</v>
      </c>
      <c r="C477" s="86" t="s">
        <v>669</v>
      </c>
      <c r="D477" s="88" t="s">
        <v>1447</v>
      </c>
    </row>
    <row r="478" spans="1:4" ht="33.75" customHeight="1">
      <c r="A478" s="86" t="s">
        <v>1448</v>
      </c>
      <c r="B478" s="86" t="s">
        <v>1449</v>
      </c>
      <c r="C478" s="86" t="s">
        <v>669</v>
      </c>
      <c r="D478" s="88" t="s">
        <v>1450</v>
      </c>
    </row>
    <row r="479" spans="1:4" ht="90.75" customHeight="1">
      <c r="A479" s="86" t="s">
        <v>1448</v>
      </c>
      <c r="B479" s="86" t="s">
        <v>813</v>
      </c>
      <c r="C479" s="86" t="s">
        <v>722</v>
      </c>
      <c r="D479" s="88" t="s">
        <v>1451</v>
      </c>
    </row>
    <row r="480" spans="1:4" ht="239.25" customHeight="1">
      <c r="A480" s="86" t="s">
        <v>1452</v>
      </c>
      <c r="B480" s="86" t="s">
        <v>1453</v>
      </c>
      <c r="C480" s="86" t="s">
        <v>722</v>
      </c>
      <c r="D480" s="88" t="s">
        <v>1454</v>
      </c>
    </row>
    <row r="481" spans="1:4" ht="33.75" customHeight="1">
      <c r="A481" s="86" t="s">
        <v>1455</v>
      </c>
      <c r="B481" s="86" t="s">
        <v>73</v>
      </c>
      <c r="C481" s="86" t="s">
        <v>669</v>
      </c>
      <c r="D481" s="88" t="s">
        <v>1456</v>
      </c>
    </row>
    <row r="482" spans="1:4" ht="33.75" customHeight="1">
      <c r="A482" s="86" t="s">
        <v>1455</v>
      </c>
      <c r="B482" s="86" t="s">
        <v>705</v>
      </c>
      <c r="C482" s="86" t="s">
        <v>669</v>
      </c>
      <c r="D482" s="88" t="s">
        <v>1456</v>
      </c>
    </row>
    <row r="483" spans="1:4" ht="239.25" customHeight="1">
      <c r="A483" s="86" t="s">
        <v>1455</v>
      </c>
      <c r="B483" s="86" t="s">
        <v>861</v>
      </c>
      <c r="C483" s="86" t="s">
        <v>669</v>
      </c>
      <c r="D483" s="88" t="s">
        <v>1457</v>
      </c>
    </row>
    <row r="484" spans="1:4" ht="12.75" hidden="1" customHeight="1">
      <c r="A484" s="86" t="s">
        <v>1458</v>
      </c>
      <c r="B484" s="86" t="s">
        <v>666</v>
      </c>
      <c r="C484" s="86"/>
      <c r="D484" s="88"/>
    </row>
    <row r="485" spans="1:4" ht="12.75" hidden="1" customHeight="1">
      <c r="A485" s="86" t="s">
        <v>1459</v>
      </c>
      <c r="B485" s="86" t="s">
        <v>666</v>
      </c>
      <c r="C485" s="86"/>
      <c r="D485" s="88"/>
    </row>
    <row r="486" spans="1:4" ht="12.75" hidden="1" customHeight="1">
      <c r="A486" s="86" t="s">
        <v>1460</v>
      </c>
      <c r="B486" s="86" t="s">
        <v>666</v>
      </c>
      <c r="C486" s="86"/>
      <c r="D486" s="88"/>
    </row>
    <row r="487" spans="1:4" ht="12.75" hidden="1" customHeight="1">
      <c r="A487" s="86" t="s">
        <v>1461</v>
      </c>
      <c r="B487" s="86" t="s">
        <v>666</v>
      </c>
      <c r="C487" s="86"/>
      <c r="D487" s="88"/>
    </row>
    <row r="488" spans="1:4" ht="159" customHeight="1">
      <c r="A488" s="86" t="s">
        <v>1462</v>
      </c>
      <c r="B488" s="86" t="s">
        <v>1463</v>
      </c>
      <c r="C488" s="86" t="s">
        <v>669</v>
      </c>
      <c r="D488" s="88" t="s">
        <v>1464</v>
      </c>
    </row>
    <row r="489" spans="1:4" ht="79.5" customHeight="1">
      <c r="A489" s="86" t="s">
        <v>1465</v>
      </c>
      <c r="B489" s="86" t="s">
        <v>1466</v>
      </c>
      <c r="C489" s="86" t="s">
        <v>669</v>
      </c>
      <c r="D489" s="88" t="s">
        <v>1467</v>
      </c>
    </row>
    <row r="490" spans="1:4" ht="228" customHeight="1">
      <c r="A490" s="86" t="s">
        <v>1465</v>
      </c>
      <c r="B490" s="86" t="s">
        <v>1468</v>
      </c>
      <c r="C490" s="86" t="s">
        <v>669</v>
      </c>
      <c r="D490" s="88" t="s">
        <v>1469</v>
      </c>
    </row>
    <row r="491" spans="1:4" ht="193.5" customHeight="1">
      <c r="A491" s="86" t="s">
        <v>1470</v>
      </c>
      <c r="B491" s="86" t="s">
        <v>1471</v>
      </c>
      <c r="C491" s="86" t="s">
        <v>669</v>
      </c>
      <c r="D491" s="88" t="s">
        <v>1472</v>
      </c>
    </row>
    <row r="492" spans="1:4" ht="228" customHeight="1">
      <c r="A492" s="86" t="s">
        <v>1470</v>
      </c>
      <c r="B492" s="86" t="s">
        <v>1468</v>
      </c>
      <c r="C492" s="86" t="s">
        <v>669</v>
      </c>
      <c r="D492" s="88" t="s">
        <v>1473</v>
      </c>
    </row>
    <row r="493" spans="1:4" ht="102" customHeight="1">
      <c r="A493" s="86" t="s">
        <v>1470</v>
      </c>
      <c r="B493" s="86" t="s">
        <v>1474</v>
      </c>
      <c r="C493" s="86" t="s">
        <v>669</v>
      </c>
      <c r="D493" s="88" t="s">
        <v>1475</v>
      </c>
    </row>
    <row r="494" spans="1:4" ht="102" customHeight="1">
      <c r="A494" s="86" t="s">
        <v>1476</v>
      </c>
      <c r="B494" s="86" t="s">
        <v>73</v>
      </c>
      <c r="C494" s="86" t="s">
        <v>669</v>
      </c>
      <c r="D494" s="88" t="s">
        <v>1477</v>
      </c>
    </row>
    <row r="495" spans="1:4" ht="90.75" customHeight="1">
      <c r="A495" s="86" t="s">
        <v>1478</v>
      </c>
      <c r="B495" s="86" t="s">
        <v>1479</v>
      </c>
      <c r="C495" s="86" t="s">
        <v>669</v>
      </c>
      <c r="D495" s="88" t="s">
        <v>1480</v>
      </c>
    </row>
    <row r="496" spans="1:4" ht="57" customHeight="1">
      <c r="A496" s="86" t="s">
        <v>1478</v>
      </c>
      <c r="B496" s="86" t="s">
        <v>1481</v>
      </c>
      <c r="C496" s="86" t="s">
        <v>669</v>
      </c>
      <c r="D496" s="88" t="s">
        <v>1482</v>
      </c>
    </row>
    <row r="497" spans="1:4" ht="90.75" customHeight="1">
      <c r="A497" s="86" t="s">
        <v>1478</v>
      </c>
      <c r="B497" s="86" t="s">
        <v>1483</v>
      </c>
      <c r="C497" s="86" t="s">
        <v>669</v>
      </c>
      <c r="D497" s="88" t="s">
        <v>1484</v>
      </c>
    </row>
    <row r="498" spans="1:4" ht="12.75" hidden="1" customHeight="1">
      <c r="A498" s="86" t="s">
        <v>1485</v>
      </c>
      <c r="B498" s="86" t="s">
        <v>666</v>
      </c>
      <c r="C498" s="86"/>
      <c r="D498" s="88"/>
    </row>
    <row r="499" spans="1:4" ht="68.25" customHeight="1">
      <c r="A499" s="86" t="s">
        <v>1486</v>
      </c>
      <c r="B499" s="86" t="s">
        <v>705</v>
      </c>
      <c r="C499" s="86" t="s">
        <v>669</v>
      </c>
      <c r="D499" s="88" t="s">
        <v>1487</v>
      </c>
    </row>
    <row r="500" spans="1:4" ht="12.75" hidden="1" customHeight="1">
      <c r="A500" s="86" t="s">
        <v>1488</v>
      </c>
      <c r="B500" s="86" t="s">
        <v>666</v>
      </c>
      <c r="C500" s="86"/>
      <c r="D500" s="88"/>
    </row>
    <row r="501" spans="1:4" ht="57" customHeight="1">
      <c r="A501" s="86" t="s">
        <v>1489</v>
      </c>
      <c r="B501" s="86" t="s">
        <v>705</v>
      </c>
      <c r="C501" s="86" t="s">
        <v>669</v>
      </c>
      <c r="D501" s="88" t="s">
        <v>1490</v>
      </c>
    </row>
    <row r="502" spans="1:4" ht="90.75" customHeight="1">
      <c r="A502" s="86" t="s">
        <v>1489</v>
      </c>
      <c r="B502" s="86" t="s">
        <v>1491</v>
      </c>
      <c r="C502" s="86" t="s">
        <v>669</v>
      </c>
      <c r="D502" s="88" t="s">
        <v>1492</v>
      </c>
    </row>
    <row r="503" spans="1:4" ht="12.75" hidden="1" customHeight="1">
      <c r="A503" s="86" t="s">
        <v>1493</v>
      </c>
      <c r="B503" s="86" t="s">
        <v>666</v>
      </c>
      <c r="C503" s="86"/>
      <c r="D503" s="88"/>
    </row>
    <row r="504" spans="1:4" ht="90.75" customHeight="1">
      <c r="A504" s="86" t="s">
        <v>1494</v>
      </c>
      <c r="B504" s="86" t="s">
        <v>705</v>
      </c>
      <c r="C504" s="86" t="s">
        <v>669</v>
      </c>
      <c r="D504" s="88" t="s">
        <v>1495</v>
      </c>
    </row>
    <row r="505" spans="1:4" ht="136.5" customHeight="1">
      <c r="A505" s="86" t="s">
        <v>1496</v>
      </c>
      <c r="B505" s="86" t="s">
        <v>940</v>
      </c>
      <c r="C505" s="86" t="s">
        <v>669</v>
      </c>
      <c r="D505" s="88" t="s">
        <v>1497</v>
      </c>
    </row>
    <row r="506" spans="1:4" ht="45" customHeight="1">
      <c r="A506" s="86" t="s">
        <v>1498</v>
      </c>
      <c r="B506" s="86" t="s">
        <v>1499</v>
      </c>
      <c r="C506" s="86" t="s">
        <v>722</v>
      </c>
      <c r="D506" s="88" t="s">
        <v>1500</v>
      </c>
    </row>
    <row r="507" spans="1:4" ht="68.25" customHeight="1">
      <c r="A507" s="86" t="s">
        <v>1501</v>
      </c>
      <c r="B507" s="86" t="s">
        <v>73</v>
      </c>
      <c r="C507" s="86" t="s">
        <v>669</v>
      </c>
      <c r="D507" s="88" t="s">
        <v>1502</v>
      </c>
    </row>
    <row r="508" spans="1:4" ht="12.75" hidden="1" customHeight="1">
      <c r="A508" s="86" t="s">
        <v>1503</v>
      </c>
      <c r="B508" s="86" t="s">
        <v>666</v>
      </c>
      <c r="C508" s="86"/>
      <c r="D508" s="88"/>
    </row>
    <row r="509" spans="1:4" ht="12.75" hidden="1" customHeight="1">
      <c r="A509" s="86" t="s">
        <v>1504</v>
      </c>
      <c r="B509" s="86" t="s">
        <v>666</v>
      </c>
      <c r="C509" s="86"/>
      <c r="D509" s="88"/>
    </row>
    <row r="510" spans="1:4" ht="12.75" hidden="1" customHeight="1">
      <c r="A510" s="86" t="s">
        <v>1505</v>
      </c>
      <c r="B510" s="86" t="s">
        <v>666</v>
      </c>
      <c r="C510" s="86"/>
      <c r="D510" s="88"/>
    </row>
    <row r="511" spans="1:4" ht="12.75" hidden="1" customHeight="1">
      <c r="A511" s="86" t="s">
        <v>1506</v>
      </c>
      <c r="B511" s="86" t="s">
        <v>666</v>
      </c>
      <c r="C511" s="86"/>
      <c r="D511" s="88"/>
    </row>
    <row r="512" spans="1:4" ht="12.75" hidden="1" customHeight="1">
      <c r="A512" s="86" t="s">
        <v>1507</v>
      </c>
      <c r="B512" s="86" t="s">
        <v>666</v>
      </c>
      <c r="C512" s="86"/>
      <c r="D512" s="88"/>
    </row>
    <row r="513" spans="1:4" ht="102" customHeight="1">
      <c r="A513" s="86" t="s">
        <v>1508</v>
      </c>
      <c r="B513" s="86" t="s">
        <v>705</v>
      </c>
      <c r="C513" s="86" t="s">
        <v>669</v>
      </c>
      <c r="D513" s="88" t="s">
        <v>1509</v>
      </c>
    </row>
    <row r="514" spans="1:4" ht="90.75" customHeight="1">
      <c r="A514" s="86" t="s">
        <v>1508</v>
      </c>
      <c r="B514" s="86" t="s">
        <v>861</v>
      </c>
      <c r="C514" s="86" t="s">
        <v>669</v>
      </c>
      <c r="D514" s="88" t="s">
        <v>1510</v>
      </c>
    </row>
    <row r="515" spans="1:4" ht="90.75" customHeight="1">
      <c r="A515" s="86" t="s">
        <v>1508</v>
      </c>
      <c r="B515" s="86" t="s">
        <v>1511</v>
      </c>
      <c r="C515" s="86" t="s">
        <v>669</v>
      </c>
      <c r="D515" s="88" t="s">
        <v>1510</v>
      </c>
    </row>
    <row r="516" spans="1:4" ht="79.5" customHeight="1">
      <c r="A516" s="86" t="s">
        <v>1512</v>
      </c>
      <c r="B516" s="86" t="s">
        <v>1513</v>
      </c>
      <c r="C516" s="86" t="s">
        <v>669</v>
      </c>
      <c r="D516" s="88" t="s">
        <v>1514</v>
      </c>
    </row>
    <row r="517" spans="1:4" ht="171" customHeight="1">
      <c r="A517" s="86" t="s">
        <v>1515</v>
      </c>
      <c r="B517" s="86" t="s">
        <v>1516</v>
      </c>
      <c r="C517" s="86" t="s">
        <v>669</v>
      </c>
      <c r="D517" s="88" t="s">
        <v>1517</v>
      </c>
    </row>
    <row r="518" spans="1:4" ht="12.75" hidden="1" customHeight="1">
      <c r="A518" s="86" t="s">
        <v>1518</v>
      </c>
      <c r="B518" s="86" t="s">
        <v>666</v>
      </c>
      <c r="C518" s="86"/>
      <c r="D518" s="88"/>
    </row>
    <row r="519" spans="1:4" ht="12.75" hidden="1" customHeight="1">
      <c r="A519" s="86" t="s">
        <v>1519</v>
      </c>
      <c r="B519" s="86" t="s">
        <v>666</v>
      </c>
      <c r="C519" s="86"/>
      <c r="D519" s="88"/>
    </row>
    <row r="520" spans="1:4" ht="12.75" hidden="1" customHeight="1">
      <c r="A520" s="86" t="s">
        <v>1520</v>
      </c>
      <c r="B520" s="86" t="s">
        <v>666</v>
      </c>
      <c r="C520" s="86"/>
      <c r="D520" s="88"/>
    </row>
    <row r="521" spans="1:4" ht="12.75" hidden="1" customHeight="1">
      <c r="A521" s="86" t="s">
        <v>1521</v>
      </c>
      <c r="B521" s="86" t="s">
        <v>666</v>
      </c>
      <c r="C521" s="86"/>
      <c r="D521" s="88"/>
    </row>
    <row r="522" spans="1:4" ht="57" customHeight="1">
      <c r="A522" s="86" t="s">
        <v>1522</v>
      </c>
      <c r="B522" s="86" t="s">
        <v>1466</v>
      </c>
      <c r="C522" s="86" t="s">
        <v>669</v>
      </c>
      <c r="D522" s="96" t="s">
        <v>1523</v>
      </c>
    </row>
    <row r="523" spans="1:4" ht="193.5" customHeight="1">
      <c r="A523" s="86" t="s">
        <v>1524</v>
      </c>
      <c r="B523" s="86" t="s">
        <v>1525</v>
      </c>
      <c r="C523" s="86" t="s">
        <v>669</v>
      </c>
      <c r="D523" s="88" t="s">
        <v>1526</v>
      </c>
    </row>
    <row r="524" spans="1:4" ht="193.5" customHeight="1">
      <c r="A524" s="86" t="s">
        <v>1524</v>
      </c>
      <c r="B524" s="86" t="s">
        <v>73</v>
      </c>
      <c r="C524" s="86" t="s">
        <v>669</v>
      </c>
      <c r="D524" s="88" t="s">
        <v>1527</v>
      </c>
    </row>
    <row r="525" spans="1:4" ht="57" customHeight="1">
      <c r="A525" s="86" t="s">
        <v>1524</v>
      </c>
      <c r="B525" s="86" t="s">
        <v>1528</v>
      </c>
      <c r="C525" s="86" t="s">
        <v>669</v>
      </c>
      <c r="D525" s="88" t="s">
        <v>1529</v>
      </c>
    </row>
    <row r="526" spans="1:4" ht="45" customHeight="1">
      <c r="A526" s="86" t="s">
        <v>1524</v>
      </c>
      <c r="B526" s="86" t="s">
        <v>694</v>
      </c>
      <c r="C526" s="86" t="s">
        <v>669</v>
      </c>
      <c r="D526" s="88" t="s">
        <v>1530</v>
      </c>
    </row>
    <row r="527" spans="1:4" ht="114" customHeight="1">
      <c r="A527" s="86" t="s">
        <v>1524</v>
      </c>
      <c r="B527" s="86" t="s">
        <v>1531</v>
      </c>
      <c r="C527" s="86" t="s">
        <v>669</v>
      </c>
      <c r="D527" s="88" t="s">
        <v>1532</v>
      </c>
    </row>
    <row r="528" spans="1:4" ht="12.75" hidden="1" customHeight="1">
      <c r="A528" s="86" t="s">
        <v>1533</v>
      </c>
      <c r="B528" s="86" t="s">
        <v>666</v>
      </c>
      <c r="C528" s="86"/>
      <c r="D528" s="88"/>
    </row>
    <row r="529" spans="1:4" ht="204.75" customHeight="1">
      <c r="A529" s="86" t="s">
        <v>1534</v>
      </c>
      <c r="B529" s="86" t="s">
        <v>73</v>
      </c>
      <c r="C529" s="86" t="s">
        <v>669</v>
      </c>
      <c r="D529" s="88" t="s">
        <v>1535</v>
      </c>
    </row>
    <row r="530" spans="1:4" ht="159" customHeight="1">
      <c r="A530" s="86" t="s">
        <v>1534</v>
      </c>
      <c r="B530" s="86" t="s">
        <v>835</v>
      </c>
      <c r="C530" s="86" t="s">
        <v>669</v>
      </c>
      <c r="D530" s="88" t="s">
        <v>1536</v>
      </c>
    </row>
    <row r="531" spans="1:4" ht="204.75" customHeight="1">
      <c r="A531" s="86" t="s">
        <v>1537</v>
      </c>
      <c r="B531" s="86" t="s">
        <v>1538</v>
      </c>
      <c r="C531" s="86" t="s">
        <v>669</v>
      </c>
      <c r="D531" s="88" t="s">
        <v>1539</v>
      </c>
    </row>
    <row r="532" spans="1:4" ht="182.25" customHeight="1">
      <c r="A532" s="86" t="s">
        <v>1537</v>
      </c>
      <c r="B532" s="86" t="s">
        <v>1540</v>
      </c>
      <c r="C532" s="86" t="s">
        <v>669</v>
      </c>
      <c r="D532" s="88" t="s">
        <v>1541</v>
      </c>
    </row>
    <row r="533" spans="1:4" ht="171" customHeight="1">
      <c r="A533" s="86" t="s">
        <v>1542</v>
      </c>
      <c r="B533" s="86" t="s">
        <v>1543</v>
      </c>
      <c r="C533" s="86" t="s">
        <v>669</v>
      </c>
      <c r="D533" s="88" t="s">
        <v>1544</v>
      </c>
    </row>
    <row r="534" spans="1:4" ht="12.75" customHeight="1">
      <c r="A534" s="39"/>
      <c r="B534" s="39"/>
      <c r="C534" s="39"/>
      <c r="D534" s="39"/>
    </row>
    <row r="535" spans="1:4" ht="12.75" customHeight="1">
      <c r="A535" s="39"/>
      <c r="B535" s="39"/>
      <c r="C535" s="39"/>
      <c r="D535" s="39"/>
    </row>
    <row r="536" spans="1:4" ht="12.75" customHeight="1">
      <c r="A536" s="39"/>
      <c r="B536" s="39"/>
      <c r="C536" s="39"/>
      <c r="D536" s="39"/>
    </row>
    <row r="537" spans="1:4" ht="12.75" customHeight="1">
      <c r="A537" s="39"/>
      <c r="B537" s="39"/>
      <c r="C537" s="39"/>
      <c r="D537" s="39"/>
    </row>
    <row r="538" spans="1:4" ht="12.75" customHeight="1">
      <c r="A538" s="39"/>
      <c r="B538" s="39"/>
      <c r="C538" s="39"/>
      <c r="D538" s="39"/>
    </row>
    <row r="539" spans="1:4" ht="12.75" customHeight="1">
      <c r="A539" s="39"/>
      <c r="B539" s="39"/>
      <c r="C539" s="39"/>
      <c r="D539" s="39"/>
    </row>
    <row r="540" spans="1:4" ht="12.75" customHeight="1">
      <c r="A540" s="39"/>
      <c r="B540" s="39"/>
      <c r="C540" s="39"/>
      <c r="D540" s="39"/>
    </row>
    <row r="541" spans="1:4" ht="12.75" customHeight="1">
      <c r="A541" s="39"/>
      <c r="B541" s="39"/>
      <c r="C541" s="39"/>
      <c r="D541" s="39"/>
    </row>
    <row r="542" spans="1:4" ht="12.75" customHeight="1">
      <c r="A542" s="39"/>
      <c r="B542" s="39"/>
      <c r="C542" s="39"/>
      <c r="D542" s="39"/>
    </row>
    <row r="543" spans="1:4" ht="12.75" customHeight="1">
      <c r="A543" s="39"/>
      <c r="B543" s="39"/>
      <c r="C543" s="39"/>
      <c r="D543" s="39"/>
    </row>
    <row r="544" spans="1:4" ht="12.75" customHeight="1">
      <c r="A544" s="39"/>
      <c r="B544" s="39"/>
      <c r="C544" s="39"/>
      <c r="D544" s="39"/>
    </row>
    <row r="545" spans="1:4" ht="12.75" customHeight="1">
      <c r="A545" s="39"/>
      <c r="B545" s="39"/>
      <c r="C545" s="39"/>
      <c r="D545" s="39"/>
    </row>
    <row r="546" spans="1:4" ht="12.75" customHeight="1">
      <c r="A546" s="39"/>
      <c r="B546" s="39"/>
      <c r="C546" s="39"/>
      <c r="D546" s="39"/>
    </row>
    <row r="547" spans="1:4" ht="12.75" customHeight="1">
      <c r="A547" s="39"/>
      <c r="B547" s="39"/>
      <c r="C547" s="39"/>
      <c r="D547" s="39"/>
    </row>
    <row r="548" spans="1:4" ht="12.75" customHeight="1">
      <c r="A548" s="39"/>
      <c r="B548" s="39"/>
      <c r="C548" s="39"/>
      <c r="D548" s="39"/>
    </row>
    <row r="549" spans="1:4" ht="12.75" customHeight="1">
      <c r="A549" s="39"/>
      <c r="B549" s="39"/>
      <c r="C549" s="39"/>
      <c r="D549" s="39"/>
    </row>
    <row r="550" spans="1:4" ht="12.75" customHeight="1">
      <c r="A550" s="39"/>
      <c r="B550" s="39"/>
      <c r="C550" s="39"/>
      <c r="D550" s="39"/>
    </row>
    <row r="551" spans="1:4" ht="12.75" customHeight="1">
      <c r="A551" s="39"/>
      <c r="B551" s="39"/>
      <c r="C551" s="39"/>
      <c r="D551" s="39"/>
    </row>
    <row r="552" spans="1:4" ht="12.75" customHeight="1">
      <c r="A552" s="39"/>
      <c r="B552" s="39"/>
      <c r="C552" s="39"/>
      <c r="D552" s="39"/>
    </row>
    <row r="553" spans="1:4" ht="12.75" customHeight="1">
      <c r="A553" s="39"/>
      <c r="B553" s="39"/>
      <c r="C553" s="39"/>
      <c r="D553" s="39"/>
    </row>
    <row r="554" spans="1:4" ht="12.75" customHeight="1">
      <c r="A554" s="39"/>
      <c r="B554" s="39"/>
      <c r="C554" s="39"/>
      <c r="D554" s="39"/>
    </row>
    <row r="555" spans="1:4" ht="12.75" customHeight="1">
      <c r="A555" s="39"/>
      <c r="B555" s="39"/>
      <c r="C555" s="39"/>
      <c r="D555" s="39"/>
    </row>
    <row r="556" spans="1:4" ht="12.75" customHeight="1">
      <c r="A556" s="39"/>
      <c r="B556" s="39"/>
      <c r="C556" s="39"/>
      <c r="D556" s="39"/>
    </row>
    <row r="557" spans="1:4" ht="12.75" customHeight="1">
      <c r="A557" s="39"/>
      <c r="B557" s="39"/>
      <c r="C557" s="39"/>
      <c r="D557" s="39"/>
    </row>
    <row r="558" spans="1:4" ht="12.75" customHeight="1">
      <c r="A558" s="39"/>
      <c r="B558" s="39"/>
      <c r="C558" s="39"/>
      <c r="D558" s="39"/>
    </row>
    <row r="559" spans="1:4" ht="12.75" customHeight="1">
      <c r="A559" s="39"/>
      <c r="B559" s="39"/>
      <c r="C559" s="39"/>
      <c r="D559" s="39"/>
    </row>
    <row r="560" spans="1:4" ht="12.75" customHeight="1">
      <c r="A560" s="39"/>
      <c r="B560" s="39"/>
      <c r="C560" s="39"/>
      <c r="D560" s="39"/>
    </row>
    <row r="561" spans="1:4" ht="12.75" customHeight="1">
      <c r="A561" s="39"/>
      <c r="B561" s="39"/>
      <c r="C561" s="39"/>
      <c r="D561" s="39"/>
    </row>
    <row r="562" spans="1:4" ht="12.75" customHeight="1">
      <c r="A562" s="39"/>
      <c r="B562" s="39"/>
      <c r="C562" s="39"/>
      <c r="D562" s="39"/>
    </row>
    <row r="563" spans="1:4" ht="12.75" customHeight="1">
      <c r="A563" s="39"/>
      <c r="B563" s="39"/>
      <c r="C563" s="39"/>
      <c r="D563" s="39"/>
    </row>
    <row r="564" spans="1:4" ht="12.75" customHeight="1">
      <c r="A564" s="39"/>
      <c r="B564" s="39"/>
      <c r="C564" s="39"/>
      <c r="D564" s="39"/>
    </row>
    <row r="565" spans="1:4" ht="12.75" customHeight="1">
      <c r="A565" s="39"/>
      <c r="B565" s="39"/>
      <c r="C565" s="39"/>
      <c r="D565" s="39"/>
    </row>
    <row r="566" spans="1:4" ht="12.75" customHeight="1">
      <c r="A566" s="39"/>
      <c r="B566" s="39"/>
      <c r="C566" s="39"/>
      <c r="D566" s="39"/>
    </row>
    <row r="567" spans="1:4" ht="12.75" customHeight="1">
      <c r="A567" s="39"/>
      <c r="B567" s="39"/>
      <c r="C567" s="39"/>
      <c r="D567" s="39"/>
    </row>
    <row r="568" spans="1:4" ht="12.75" customHeight="1">
      <c r="A568" s="39"/>
      <c r="B568" s="39"/>
      <c r="C568" s="39"/>
      <c r="D568" s="39"/>
    </row>
    <row r="569" spans="1:4" ht="12.75" customHeight="1">
      <c r="A569" s="39"/>
      <c r="B569" s="39"/>
      <c r="C569" s="39"/>
      <c r="D569" s="39"/>
    </row>
    <row r="570" spans="1:4" ht="12.75" customHeight="1">
      <c r="A570" s="39"/>
      <c r="B570" s="39"/>
      <c r="C570" s="39"/>
      <c r="D570" s="39"/>
    </row>
    <row r="571" spans="1:4" ht="12.75" customHeight="1">
      <c r="A571" s="39"/>
      <c r="B571" s="39"/>
      <c r="C571" s="39"/>
      <c r="D571" s="39"/>
    </row>
    <row r="572" spans="1:4" ht="12.75" customHeight="1">
      <c r="A572" s="39"/>
      <c r="B572" s="39"/>
      <c r="C572" s="39"/>
      <c r="D572" s="39"/>
    </row>
    <row r="573" spans="1:4" ht="12.75" customHeight="1">
      <c r="A573" s="39"/>
      <c r="B573" s="39"/>
      <c r="C573" s="39"/>
      <c r="D573" s="39"/>
    </row>
    <row r="574" spans="1:4" ht="12.75" customHeight="1">
      <c r="A574" s="39"/>
      <c r="B574" s="39"/>
      <c r="C574" s="39"/>
      <c r="D574" s="39"/>
    </row>
    <row r="575" spans="1:4" ht="12.75" customHeight="1">
      <c r="A575" s="39"/>
      <c r="B575" s="39"/>
      <c r="C575" s="39"/>
      <c r="D575" s="39"/>
    </row>
    <row r="576" spans="1:4" ht="12.75" customHeight="1">
      <c r="A576" s="39"/>
      <c r="B576" s="39"/>
      <c r="C576" s="39"/>
      <c r="D576" s="39"/>
    </row>
    <row r="577" spans="1:4" ht="12.75" customHeight="1">
      <c r="A577" s="39"/>
      <c r="B577" s="39"/>
      <c r="C577" s="39"/>
      <c r="D577" s="39"/>
    </row>
    <row r="578" spans="1:4" ht="12.75" customHeight="1">
      <c r="A578" s="39"/>
      <c r="B578" s="39"/>
      <c r="C578" s="39"/>
      <c r="D578" s="39"/>
    </row>
    <row r="579" spans="1:4" ht="12.75" customHeight="1">
      <c r="A579" s="39"/>
      <c r="B579" s="39"/>
      <c r="C579" s="39"/>
      <c r="D579" s="39"/>
    </row>
    <row r="580" spans="1:4" ht="12.75" customHeight="1">
      <c r="A580" s="39"/>
      <c r="B580" s="39"/>
      <c r="C580" s="39"/>
      <c r="D580" s="39"/>
    </row>
    <row r="581" spans="1:4" ht="12.75" customHeight="1">
      <c r="A581" s="39"/>
      <c r="B581" s="39"/>
      <c r="C581" s="39"/>
      <c r="D581" s="39"/>
    </row>
    <row r="582" spans="1:4" ht="12.75" customHeight="1">
      <c r="A582" s="39"/>
      <c r="B582" s="39"/>
      <c r="C582" s="39"/>
      <c r="D582" s="39"/>
    </row>
    <row r="583" spans="1:4" ht="12.75" customHeight="1">
      <c r="A583" s="39"/>
      <c r="B583" s="39"/>
      <c r="C583" s="39"/>
      <c r="D583" s="39"/>
    </row>
    <row r="584" spans="1:4" ht="12.75" customHeight="1">
      <c r="A584" s="39"/>
      <c r="B584" s="39"/>
      <c r="C584" s="39"/>
      <c r="D584" s="39"/>
    </row>
    <row r="585" spans="1:4" ht="12.75" customHeight="1">
      <c r="A585" s="39"/>
      <c r="B585" s="39"/>
      <c r="C585" s="39"/>
      <c r="D585" s="39"/>
    </row>
    <row r="586" spans="1:4" ht="12.75" customHeight="1">
      <c r="A586" s="39"/>
      <c r="B586" s="39"/>
      <c r="C586" s="39"/>
      <c r="D586" s="39"/>
    </row>
    <row r="587" spans="1:4" ht="12.75" customHeight="1">
      <c r="A587" s="39"/>
      <c r="B587" s="39"/>
      <c r="C587" s="39"/>
      <c r="D587" s="39"/>
    </row>
    <row r="588" spans="1:4" ht="12.75" customHeight="1">
      <c r="A588" s="39"/>
      <c r="B588" s="39"/>
      <c r="C588" s="39"/>
      <c r="D588" s="39"/>
    </row>
    <row r="589" spans="1:4" ht="12.75" customHeight="1">
      <c r="A589" s="39"/>
      <c r="B589" s="39"/>
      <c r="C589" s="39"/>
      <c r="D589" s="39"/>
    </row>
    <row r="590" spans="1:4" ht="12.75" customHeight="1">
      <c r="A590" s="39"/>
      <c r="B590" s="39"/>
      <c r="C590" s="39"/>
      <c r="D590" s="39"/>
    </row>
    <row r="591" spans="1:4" ht="12.75" customHeight="1">
      <c r="A591" s="39"/>
      <c r="B591" s="39"/>
      <c r="C591" s="39"/>
      <c r="D591" s="39"/>
    </row>
    <row r="592" spans="1:4" ht="12.75" customHeight="1">
      <c r="A592" s="39"/>
      <c r="B592" s="39"/>
      <c r="C592" s="39"/>
      <c r="D592" s="39"/>
    </row>
    <row r="593" spans="1:4" ht="12.75" customHeight="1">
      <c r="A593" s="39"/>
      <c r="B593" s="39"/>
      <c r="C593" s="39"/>
      <c r="D593" s="39"/>
    </row>
    <row r="594" spans="1:4" ht="12.75" customHeight="1">
      <c r="A594" s="39"/>
      <c r="B594" s="39"/>
      <c r="C594" s="39"/>
      <c r="D594" s="39"/>
    </row>
    <row r="595" spans="1:4" ht="12.75" customHeight="1">
      <c r="A595" s="39"/>
      <c r="B595" s="39"/>
      <c r="C595" s="39"/>
      <c r="D595" s="39"/>
    </row>
    <row r="596" spans="1:4" ht="12.75" customHeight="1">
      <c r="A596" s="39"/>
      <c r="B596" s="39"/>
      <c r="C596" s="39"/>
      <c r="D596" s="39"/>
    </row>
    <row r="597" spans="1:4" ht="12.75" customHeight="1">
      <c r="A597" s="39"/>
      <c r="B597" s="39"/>
      <c r="C597" s="39"/>
      <c r="D597" s="39"/>
    </row>
    <row r="598" spans="1:4" ht="12.75" customHeight="1">
      <c r="A598" s="39"/>
      <c r="B598" s="39"/>
      <c r="C598" s="39"/>
      <c r="D598" s="39"/>
    </row>
    <row r="599" spans="1:4" ht="12.75" customHeight="1">
      <c r="A599" s="39"/>
      <c r="B599" s="39"/>
      <c r="C599" s="39"/>
      <c r="D599" s="39"/>
    </row>
    <row r="600" spans="1:4" ht="12.75" customHeight="1">
      <c r="A600" s="39"/>
      <c r="B600" s="39"/>
      <c r="C600" s="39"/>
      <c r="D600" s="39"/>
    </row>
    <row r="601" spans="1:4" ht="12.75" customHeight="1">
      <c r="A601" s="39"/>
      <c r="B601" s="39"/>
      <c r="C601" s="39"/>
      <c r="D601" s="39"/>
    </row>
    <row r="602" spans="1:4" ht="12.75" customHeight="1">
      <c r="A602" s="39"/>
      <c r="B602" s="39"/>
      <c r="C602" s="39"/>
      <c r="D602" s="39"/>
    </row>
    <row r="603" spans="1:4" ht="12.75" customHeight="1">
      <c r="A603" s="39"/>
      <c r="B603" s="39"/>
      <c r="C603" s="39"/>
      <c r="D603" s="39"/>
    </row>
    <row r="604" spans="1:4" ht="12.75" customHeight="1">
      <c r="A604" s="39"/>
      <c r="B604" s="39"/>
      <c r="C604" s="39"/>
      <c r="D604" s="39"/>
    </row>
    <row r="605" spans="1:4" ht="12.75" customHeight="1">
      <c r="A605" s="39"/>
      <c r="B605" s="39"/>
      <c r="C605" s="39"/>
      <c r="D605" s="39"/>
    </row>
    <row r="606" spans="1:4" ht="12.75" customHeight="1">
      <c r="A606" s="39"/>
      <c r="B606" s="39"/>
      <c r="C606" s="39"/>
      <c r="D606" s="39"/>
    </row>
    <row r="607" spans="1:4" ht="12.75" customHeight="1">
      <c r="A607" s="39"/>
      <c r="B607" s="39"/>
      <c r="C607" s="39"/>
      <c r="D607" s="39"/>
    </row>
    <row r="608" spans="1:4" ht="12.75" customHeight="1">
      <c r="A608" s="39"/>
      <c r="B608" s="39"/>
      <c r="C608" s="39"/>
      <c r="D608" s="39"/>
    </row>
    <row r="609" spans="1:4" ht="12.75" customHeight="1">
      <c r="A609" s="39"/>
      <c r="B609" s="39"/>
      <c r="C609" s="39"/>
      <c r="D609" s="39"/>
    </row>
    <row r="610" spans="1:4" ht="12.75" customHeight="1">
      <c r="A610" s="39"/>
      <c r="B610" s="39"/>
      <c r="C610" s="39"/>
      <c r="D610" s="39"/>
    </row>
    <row r="611" spans="1:4" ht="12.75" customHeight="1">
      <c r="A611" s="39"/>
      <c r="B611" s="39"/>
      <c r="C611" s="39"/>
      <c r="D611" s="39"/>
    </row>
    <row r="612" spans="1:4" ht="12.75" customHeight="1">
      <c r="A612" s="39"/>
      <c r="B612" s="39"/>
      <c r="C612" s="39"/>
      <c r="D612" s="39"/>
    </row>
    <row r="613" spans="1:4" ht="12.75" customHeight="1">
      <c r="A613" s="39"/>
      <c r="B613" s="39"/>
      <c r="C613" s="39"/>
      <c r="D613" s="39"/>
    </row>
    <row r="614" spans="1:4" ht="12.75" customHeight="1">
      <c r="A614" s="39"/>
      <c r="B614" s="39"/>
      <c r="C614" s="39"/>
      <c r="D614" s="39"/>
    </row>
    <row r="615" spans="1:4" ht="12.75" customHeight="1">
      <c r="A615" s="39"/>
      <c r="B615" s="39"/>
      <c r="C615" s="39"/>
      <c r="D615" s="39"/>
    </row>
    <row r="616" spans="1:4" ht="12.75" customHeight="1">
      <c r="A616" s="39"/>
      <c r="B616" s="39"/>
      <c r="C616" s="39"/>
      <c r="D616" s="39"/>
    </row>
    <row r="617" spans="1:4" ht="12.75" customHeight="1">
      <c r="A617" s="39"/>
      <c r="B617" s="39"/>
      <c r="C617" s="39"/>
      <c r="D617" s="39"/>
    </row>
    <row r="618" spans="1:4" ht="12.75" customHeight="1">
      <c r="A618" s="39"/>
      <c r="B618" s="39"/>
      <c r="C618" s="39"/>
      <c r="D618" s="39"/>
    </row>
    <row r="619" spans="1:4" ht="12.75" customHeight="1">
      <c r="A619" s="39"/>
      <c r="B619" s="39"/>
      <c r="C619" s="39"/>
      <c r="D619" s="39"/>
    </row>
    <row r="620" spans="1:4" ht="12.75" customHeight="1">
      <c r="A620" s="39"/>
      <c r="B620" s="39"/>
      <c r="C620" s="39"/>
      <c r="D620" s="39"/>
    </row>
    <row r="621" spans="1:4" ht="12.75" customHeight="1">
      <c r="A621" s="39"/>
      <c r="B621" s="39"/>
      <c r="C621" s="39"/>
      <c r="D621" s="39"/>
    </row>
    <row r="622" spans="1:4" ht="12.75" customHeight="1">
      <c r="A622" s="39"/>
      <c r="B622" s="39"/>
      <c r="C622" s="39"/>
      <c r="D622" s="39"/>
    </row>
    <row r="623" spans="1:4" ht="12.75" customHeight="1">
      <c r="A623" s="39"/>
      <c r="B623" s="39"/>
      <c r="C623" s="39"/>
      <c r="D623" s="39"/>
    </row>
    <row r="624" spans="1:4" ht="12.75" customHeight="1">
      <c r="A624" s="39"/>
      <c r="B624" s="39"/>
      <c r="C624" s="39"/>
      <c r="D624" s="39"/>
    </row>
    <row r="625" spans="1:4" ht="12.75" customHeight="1">
      <c r="A625" s="39"/>
      <c r="B625" s="39"/>
      <c r="C625" s="39"/>
      <c r="D625" s="39"/>
    </row>
    <row r="626" spans="1:4" ht="12.75" customHeight="1">
      <c r="A626" s="39"/>
      <c r="B626" s="39"/>
      <c r="C626" s="39"/>
      <c r="D626" s="39"/>
    </row>
    <row r="627" spans="1:4" ht="12.75" customHeight="1">
      <c r="A627" s="39"/>
      <c r="B627" s="39"/>
      <c r="C627" s="39"/>
      <c r="D627" s="39"/>
    </row>
    <row r="628" spans="1:4" ht="12.75" customHeight="1">
      <c r="A628" s="39"/>
      <c r="B628" s="39"/>
      <c r="C628" s="39"/>
      <c r="D628" s="39"/>
    </row>
    <row r="629" spans="1:4" ht="12.75" customHeight="1">
      <c r="A629" s="39"/>
      <c r="B629" s="39"/>
      <c r="C629" s="39"/>
      <c r="D629" s="39"/>
    </row>
    <row r="630" spans="1:4" ht="12.75" customHeight="1">
      <c r="A630" s="39"/>
      <c r="B630" s="39"/>
      <c r="C630" s="39"/>
      <c r="D630" s="39"/>
    </row>
    <row r="631" spans="1:4" ht="12.75" customHeight="1">
      <c r="A631" s="39"/>
      <c r="B631" s="39"/>
      <c r="C631" s="39"/>
      <c r="D631" s="39"/>
    </row>
    <row r="632" spans="1:4" ht="12.75" customHeight="1">
      <c r="A632" s="39"/>
      <c r="B632" s="39"/>
      <c r="C632" s="39"/>
      <c r="D632" s="39"/>
    </row>
    <row r="633" spans="1:4" ht="12.75" customHeight="1">
      <c r="A633" s="39"/>
      <c r="B633" s="39"/>
      <c r="C633" s="39"/>
      <c r="D633" s="39"/>
    </row>
    <row r="634" spans="1:4" ht="12.75" customHeight="1">
      <c r="A634" s="39"/>
      <c r="B634" s="39"/>
      <c r="C634" s="39"/>
      <c r="D634" s="39"/>
    </row>
    <row r="635" spans="1:4" ht="12.75" customHeight="1">
      <c r="A635" s="39"/>
      <c r="B635" s="39"/>
      <c r="C635" s="39"/>
      <c r="D635" s="39"/>
    </row>
    <row r="636" spans="1:4" ht="12.75" customHeight="1">
      <c r="A636" s="39"/>
      <c r="B636" s="39"/>
      <c r="C636" s="39"/>
      <c r="D636" s="39"/>
    </row>
    <row r="637" spans="1:4" ht="12.75" customHeight="1">
      <c r="A637" s="39"/>
      <c r="B637" s="39"/>
      <c r="C637" s="39"/>
      <c r="D637" s="39"/>
    </row>
    <row r="638" spans="1:4" ht="12.75" customHeight="1">
      <c r="A638" s="39"/>
      <c r="B638" s="39"/>
      <c r="C638" s="39"/>
      <c r="D638" s="39"/>
    </row>
    <row r="639" spans="1:4" ht="12.75" customHeight="1">
      <c r="A639" s="39"/>
      <c r="B639" s="39"/>
      <c r="C639" s="39"/>
      <c r="D639" s="39"/>
    </row>
    <row r="640" spans="1:4" ht="12.75" customHeight="1">
      <c r="A640" s="39"/>
      <c r="B640" s="39"/>
      <c r="C640" s="39"/>
      <c r="D640" s="39"/>
    </row>
    <row r="641" spans="1:4" ht="12.75" customHeight="1">
      <c r="A641" s="39"/>
      <c r="B641" s="39"/>
      <c r="C641" s="39"/>
      <c r="D641" s="39"/>
    </row>
    <row r="642" spans="1:4" ht="12.75" customHeight="1">
      <c r="A642" s="39"/>
      <c r="B642" s="39"/>
      <c r="C642" s="39"/>
      <c r="D642" s="39"/>
    </row>
    <row r="643" spans="1:4" ht="12.75" customHeight="1">
      <c r="A643" s="39"/>
      <c r="B643" s="39"/>
      <c r="C643" s="39"/>
      <c r="D643" s="39"/>
    </row>
    <row r="644" spans="1:4" ht="12.75" customHeight="1">
      <c r="A644" s="39"/>
      <c r="B644" s="39"/>
      <c r="C644" s="39"/>
      <c r="D644" s="39"/>
    </row>
    <row r="645" spans="1:4" ht="12.75" customHeight="1">
      <c r="A645" s="39"/>
      <c r="B645" s="39"/>
      <c r="C645" s="39"/>
      <c r="D645" s="39"/>
    </row>
    <row r="646" spans="1:4" ht="12.75" customHeight="1">
      <c r="A646" s="39"/>
      <c r="B646" s="39"/>
      <c r="C646" s="39"/>
      <c r="D646" s="39"/>
    </row>
    <row r="647" spans="1:4" ht="12.75" customHeight="1">
      <c r="A647" s="39"/>
      <c r="B647" s="39"/>
      <c r="C647" s="39"/>
      <c r="D647" s="39"/>
    </row>
    <row r="648" spans="1:4" ht="12.75" customHeight="1">
      <c r="A648" s="39"/>
      <c r="B648" s="39"/>
      <c r="C648" s="39"/>
      <c r="D648" s="39"/>
    </row>
    <row r="649" spans="1:4" ht="12.75" customHeight="1">
      <c r="A649" s="39"/>
      <c r="B649" s="39"/>
      <c r="C649" s="39"/>
      <c r="D649" s="39"/>
    </row>
    <row r="650" spans="1:4" ht="12.75" customHeight="1">
      <c r="A650" s="39"/>
      <c r="B650" s="39"/>
      <c r="C650" s="39"/>
      <c r="D650" s="39"/>
    </row>
    <row r="651" spans="1:4" ht="12.75" customHeight="1">
      <c r="A651" s="39"/>
      <c r="B651" s="39"/>
      <c r="C651" s="39"/>
      <c r="D651" s="39"/>
    </row>
    <row r="652" spans="1:4" ht="12.75" customHeight="1">
      <c r="A652" s="39"/>
      <c r="B652" s="39"/>
      <c r="C652" s="39"/>
      <c r="D652" s="39"/>
    </row>
    <row r="653" spans="1:4" ht="12.75" customHeight="1">
      <c r="A653" s="39"/>
      <c r="B653" s="39"/>
      <c r="C653" s="39"/>
      <c r="D653" s="39"/>
    </row>
    <row r="654" spans="1:4" ht="12.75" customHeight="1">
      <c r="A654" s="39"/>
      <c r="B654" s="39"/>
      <c r="C654" s="39"/>
      <c r="D654" s="39"/>
    </row>
    <row r="655" spans="1:4" ht="12.75" customHeight="1">
      <c r="A655" s="39"/>
      <c r="B655" s="39"/>
      <c r="C655" s="39"/>
      <c r="D655" s="39"/>
    </row>
    <row r="656" spans="1:4" ht="12.75" customHeight="1">
      <c r="A656" s="39"/>
      <c r="B656" s="39"/>
      <c r="C656" s="39"/>
      <c r="D656" s="39"/>
    </row>
    <row r="657" spans="1:4" ht="12.75" customHeight="1">
      <c r="A657" s="39"/>
      <c r="B657" s="39"/>
      <c r="C657" s="39"/>
      <c r="D657" s="39"/>
    </row>
    <row r="658" spans="1:4" ht="12.75" customHeight="1">
      <c r="A658" s="39"/>
      <c r="B658" s="39"/>
      <c r="C658" s="39"/>
      <c r="D658" s="39"/>
    </row>
    <row r="659" spans="1:4" ht="12.75" customHeight="1">
      <c r="A659" s="39"/>
      <c r="B659" s="39"/>
      <c r="C659" s="39"/>
      <c r="D659" s="39"/>
    </row>
    <row r="660" spans="1:4" ht="12.75" customHeight="1">
      <c r="A660" s="39"/>
      <c r="B660" s="39"/>
      <c r="C660" s="39"/>
      <c r="D660" s="39"/>
    </row>
    <row r="661" spans="1:4" ht="12.75" customHeight="1">
      <c r="A661" s="39"/>
      <c r="B661" s="39"/>
      <c r="C661" s="39"/>
      <c r="D661" s="39"/>
    </row>
    <row r="662" spans="1:4" ht="12.75" customHeight="1">
      <c r="A662" s="39"/>
      <c r="B662" s="39"/>
      <c r="C662" s="39"/>
      <c r="D662" s="39"/>
    </row>
    <row r="663" spans="1:4" ht="12.75" customHeight="1">
      <c r="A663" s="39"/>
      <c r="B663" s="39"/>
      <c r="C663" s="39"/>
      <c r="D663" s="39"/>
    </row>
    <row r="664" spans="1:4" ht="12.75" customHeight="1">
      <c r="A664" s="39"/>
      <c r="B664" s="39"/>
      <c r="C664" s="39"/>
      <c r="D664" s="39"/>
    </row>
    <row r="665" spans="1:4" ht="12.75" customHeight="1">
      <c r="A665" s="39"/>
      <c r="B665" s="39"/>
      <c r="C665" s="39"/>
      <c r="D665" s="39"/>
    </row>
    <row r="666" spans="1:4" ht="12.75" customHeight="1">
      <c r="A666" s="39"/>
      <c r="B666" s="39"/>
      <c r="C666" s="39"/>
      <c r="D666" s="39"/>
    </row>
    <row r="667" spans="1:4" ht="12.75" customHeight="1">
      <c r="A667" s="39"/>
      <c r="B667" s="39"/>
      <c r="C667" s="39"/>
      <c r="D667" s="39"/>
    </row>
    <row r="668" spans="1:4" ht="12.75" customHeight="1">
      <c r="A668" s="39"/>
      <c r="B668" s="39"/>
      <c r="C668" s="39"/>
      <c r="D668" s="39"/>
    </row>
    <row r="669" spans="1:4" ht="12.75" customHeight="1">
      <c r="A669" s="39"/>
      <c r="B669" s="39"/>
      <c r="C669" s="39"/>
      <c r="D669" s="39"/>
    </row>
    <row r="670" spans="1:4" ht="12.75" customHeight="1">
      <c r="A670" s="39"/>
      <c r="B670" s="39"/>
      <c r="C670" s="39"/>
      <c r="D670" s="39"/>
    </row>
    <row r="671" spans="1:4" ht="12.75" customHeight="1">
      <c r="A671" s="39"/>
      <c r="B671" s="39"/>
      <c r="C671" s="39"/>
      <c r="D671" s="39"/>
    </row>
    <row r="672" spans="1:4" ht="12.75" customHeight="1">
      <c r="A672" s="39"/>
      <c r="B672" s="39"/>
      <c r="C672" s="39"/>
      <c r="D672" s="39"/>
    </row>
    <row r="673" spans="1:4" ht="12.75" customHeight="1">
      <c r="A673" s="39"/>
      <c r="B673" s="39"/>
      <c r="C673" s="39"/>
      <c r="D673" s="39"/>
    </row>
    <row r="674" spans="1:4" ht="12.75" customHeight="1">
      <c r="A674" s="39"/>
      <c r="B674" s="39"/>
      <c r="C674" s="39"/>
      <c r="D674" s="39"/>
    </row>
    <row r="675" spans="1:4" ht="12.75" customHeight="1">
      <c r="A675" s="39"/>
      <c r="B675" s="39"/>
      <c r="C675" s="39"/>
      <c r="D675" s="39"/>
    </row>
    <row r="676" spans="1:4" ht="12.75" customHeight="1">
      <c r="A676" s="39"/>
      <c r="B676" s="39"/>
      <c r="C676" s="39"/>
      <c r="D676" s="39"/>
    </row>
    <row r="677" spans="1:4" ht="12.75" customHeight="1">
      <c r="A677" s="39"/>
      <c r="B677" s="39"/>
      <c r="C677" s="39"/>
      <c r="D677" s="39"/>
    </row>
    <row r="678" spans="1:4" ht="12.75" customHeight="1">
      <c r="A678" s="39"/>
      <c r="B678" s="39"/>
      <c r="C678" s="39"/>
      <c r="D678" s="39"/>
    </row>
    <row r="679" spans="1:4" ht="12.75" customHeight="1">
      <c r="A679" s="39"/>
      <c r="B679" s="39"/>
      <c r="C679" s="39"/>
      <c r="D679" s="39"/>
    </row>
    <row r="680" spans="1:4" ht="12.75" customHeight="1">
      <c r="A680" s="39"/>
      <c r="B680" s="39"/>
      <c r="C680" s="39"/>
      <c r="D680" s="39"/>
    </row>
    <row r="681" spans="1:4" ht="12.75" customHeight="1">
      <c r="A681" s="39"/>
      <c r="B681" s="39"/>
      <c r="C681" s="39"/>
      <c r="D681" s="39"/>
    </row>
    <row r="682" spans="1:4" ht="12.75" customHeight="1">
      <c r="A682" s="39"/>
      <c r="B682" s="39"/>
      <c r="C682" s="39"/>
      <c r="D682" s="39"/>
    </row>
    <row r="683" spans="1:4" ht="12.75" customHeight="1">
      <c r="A683" s="39"/>
      <c r="B683" s="39"/>
      <c r="C683" s="39"/>
      <c r="D683" s="39"/>
    </row>
    <row r="684" spans="1:4" ht="12.75" customHeight="1">
      <c r="A684" s="39"/>
      <c r="B684" s="39"/>
      <c r="C684" s="39"/>
      <c r="D684" s="39"/>
    </row>
    <row r="685" spans="1:4" ht="12.75" customHeight="1">
      <c r="A685" s="39"/>
      <c r="B685" s="39"/>
      <c r="C685" s="39"/>
      <c r="D685" s="39"/>
    </row>
    <row r="686" spans="1:4" ht="12.75" customHeight="1">
      <c r="A686" s="39"/>
      <c r="B686" s="39"/>
      <c r="C686" s="39"/>
      <c r="D686" s="39"/>
    </row>
    <row r="687" spans="1:4" ht="12.75" customHeight="1">
      <c r="A687" s="39"/>
      <c r="B687" s="39"/>
      <c r="C687" s="39"/>
      <c r="D687" s="39"/>
    </row>
    <row r="688" spans="1:4" ht="12.75" customHeight="1">
      <c r="A688" s="39"/>
      <c r="B688" s="39"/>
      <c r="C688" s="39"/>
      <c r="D688" s="39"/>
    </row>
    <row r="689" spans="1:4" ht="12.75" customHeight="1">
      <c r="A689" s="39"/>
      <c r="B689" s="39"/>
      <c r="C689" s="39"/>
      <c r="D689" s="39"/>
    </row>
    <row r="690" spans="1:4" ht="12.75" customHeight="1">
      <c r="A690" s="39"/>
      <c r="B690" s="39"/>
      <c r="C690" s="39"/>
      <c r="D690" s="39"/>
    </row>
    <row r="691" spans="1:4" ht="12.75" customHeight="1">
      <c r="A691" s="39"/>
      <c r="B691" s="39"/>
      <c r="C691" s="39"/>
      <c r="D691" s="39"/>
    </row>
    <row r="692" spans="1:4" ht="12.75" customHeight="1">
      <c r="A692" s="39"/>
      <c r="B692" s="39"/>
      <c r="C692" s="39"/>
      <c r="D692" s="39"/>
    </row>
    <row r="693" spans="1:4" ht="12.75" customHeight="1">
      <c r="A693" s="39"/>
      <c r="B693" s="39"/>
      <c r="C693" s="39"/>
      <c r="D693" s="39"/>
    </row>
    <row r="694" spans="1:4" ht="12.75" customHeight="1">
      <c r="A694" s="39"/>
      <c r="B694" s="39"/>
      <c r="C694" s="39"/>
      <c r="D694" s="39"/>
    </row>
    <row r="695" spans="1:4" ht="12.75" customHeight="1">
      <c r="A695" s="39"/>
      <c r="B695" s="39"/>
      <c r="C695" s="39"/>
      <c r="D695" s="39"/>
    </row>
    <row r="696" spans="1:4" ht="12.75" customHeight="1">
      <c r="A696" s="39"/>
      <c r="B696" s="39"/>
      <c r="C696" s="39"/>
      <c r="D696" s="39"/>
    </row>
    <row r="697" spans="1:4" ht="12.75" customHeight="1">
      <c r="A697" s="39"/>
      <c r="B697" s="39"/>
      <c r="C697" s="39"/>
      <c r="D697" s="39"/>
    </row>
    <row r="698" spans="1:4" ht="12.75" customHeight="1">
      <c r="A698" s="39"/>
      <c r="B698" s="39"/>
      <c r="C698" s="39"/>
      <c r="D698" s="39"/>
    </row>
    <row r="699" spans="1:4" ht="12.75" customHeight="1">
      <c r="A699" s="39"/>
      <c r="B699" s="39"/>
      <c r="C699" s="39"/>
      <c r="D699" s="39"/>
    </row>
    <row r="700" spans="1:4" ht="12.75" customHeight="1">
      <c r="A700" s="39"/>
      <c r="B700" s="39"/>
      <c r="C700" s="39"/>
      <c r="D700" s="39"/>
    </row>
    <row r="701" spans="1:4" ht="12.75" customHeight="1">
      <c r="A701" s="39"/>
      <c r="B701" s="39"/>
      <c r="C701" s="39"/>
      <c r="D701" s="39"/>
    </row>
    <row r="702" spans="1:4" ht="12.75" customHeight="1">
      <c r="A702" s="39"/>
      <c r="B702" s="39"/>
      <c r="C702" s="39"/>
      <c r="D702" s="39"/>
    </row>
    <row r="703" spans="1:4" ht="12.75" customHeight="1">
      <c r="A703" s="39"/>
      <c r="B703" s="39"/>
      <c r="C703" s="39"/>
      <c r="D703" s="39"/>
    </row>
    <row r="704" spans="1:4" ht="12.75" customHeight="1">
      <c r="A704" s="39"/>
      <c r="B704" s="39"/>
      <c r="C704" s="39"/>
      <c r="D704" s="39"/>
    </row>
    <row r="705" spans="1:4" ht="12.75" customHeight="1">
      <c r="A705" s="39"/>
      <c r="B705" s="39"/>
      <c r="C705" s="39"/>
      <c r="D705" s="39"/>
    </row>
    <row r="706" spans="1:4" ht="12.75" customHeight="1">
      <c r="A706" s="39"/>
      <c r="B706" s="39"/>
      <c r="C706" s="39"/>
      <c r="D706" s="39"/>
    </row>
    <row r="707" spans="1:4" ht="12.75" customHeight="1">
      <c r="A707" s="39"/>
      <c r="B707" s="39"/>
      <c r="C707" s="39"/>
      <c r="D707" s="39"/>
    </row>
    <row r="708" spans="1:4" ht="12.75" customHeight="1">
      <c r="A708" s="39"/>
      <c r="B708" s="39"/>
      <c r="C708" s="39"/>
      <c r="D708" s="39"/>
    </row>
    <row r="709" spans="1:4" ht="12.75" customHeight="1">
      <c r="A709" s="39"/>
      <c r="B709" s="39"/>
      <c r="C709" s="39"/>
      <c r="D709" s="39"/>
    </row>
    <row r="710" spans="1:4" ht="12.75" customHeight="1">
      <c r="A710" s="39"/>
      <c r="B710" s="39"/>
      <c r="C710" s="39"/>
      <c r="D710" s="39"/>
    </row>
    <row r="711" spans="1:4" ht="12.75" customHeight="1">
      <c r="A711" s="39"/>
      <c r="B711" s="39"/>
      <c r="C711" s="39"/>
      <c r="D711" s="39"/>
    </row>
    <row r="712" spans="1:4" ht="12.75" customHeight="1">
      <c r="A712" s="39"/>
      <c r="B712" s="39"/>
      <c r="C712" s="39"/>
      <c r="D712" s="39"/>
    </row>
    <row r="713" spans="1:4" ht="12.75" customHeight="1">
      <c r="A713" s="39"/>
      <c r="B713" s="39"/>
      <c r="C713" s="39"/>
      <c r="D713" s="39"/>
    </row>
    <row r="714" spans="1:4" ht="12.75" customHeight="1">
      <c r="A714" s="39"/>
      <c r="B714" s="39"/>
      <c r="C714" s="39"/>
      <c r="D714" s="39"/>
    </row>
    <row r="715" spans="1:4" ht="12.75" customHeight="1">
      <c r="A715" s="39"/>
      <c r="B715" s="39"/>
      <c r="C715" s="39"/>
      <c r="D715" s="39"/>
    </row>
    <row r="716" spans="1:4" ht="12.75" customHeight="1">
      <c r="A716" s="39"/>
      <c r="B716" s="39"/>
      <c r="C716" s="39"/>
      <c r="D716" s="39"/>
    </row>
    <row r="717" spans="1:4" ht="12.75" customHeight="1">
      <c r="A717" s="39"/>
      <c r="B717" s="39"/>
      <c r="C717" s="39"/>
      <c r="D717" s="39"/>
    </row>
    <row r="718" spans="1:4" ht="12.75" customHeight="1">
      <c r="A718" s="39"/>
      <c r="B718" s="39"/>
      <c r="C718" s="39"/>
      <c r="D718" s="39"/>
    </row>
    <row r="719" spans="1:4" ht="12.75" customHeight="1">
      <c r="A719" s="39"/>
      <c r="B719" s="39"/>
      <c r="C719" s="39"/>
      <c r="D719" s="39"/>
    </row>
    <row r="720" spans="1:4" ht="12.75" customHeight="1">
      <c r="A720" s="39"/>
      <c r="B720" s="39"/>
      <c r="C720" s="39"/>
      <c r="D720" s="39"/>
    </row>
    <row r="721" spans="1:4" ht="12.75" customHeight="1">
      <c r="A721" s="39"/>
      <c r="B721" s="39"/>
      <c r="C721" s="39"/>
      <c r="D721" s="39"/>
    </row>
    <row r="722" spans="1:4" ht="12.75" customHeight="1">
      <c r="A722" s="39"/>
      <c r="B722" s="39"/>
      <c r="C722" s="39"/>
      <c r="D722" s="39"/>
    </row>
    <row r="723" spans="1:4" ht="12.75" customHeight="1">
      <c r="A723" s="39"/>
      <c r="B723" s="39"/>
      <c r="C723" s="39"/>
      <c r="D723" s="39"/>
    </row>
    <row r="724" spans="1:4" ht="12.75" customHeight="1">
      <c r="A724" s="39"/>
      <c r="B724" s="39"/>
      <c r="C724" s="39"/>
      <c r="D724" s="39"/>
    </row>
    <row r="725" spans="1:4" ht="12.75" customHeight="1">
      <c r="A725" s="39"/>
      <c r="B725" s="39"/>
      <c r="C725" s="39"/>
      <c r="D725" s="39"/>
    </row>
    <row r="726" spans="1:4" ht="12.75" customHeight="1">
      <c r="A726" s="39"/>
      <c r="B726" s="39"/>
      <c r="C726" s="39"/>
      <c r="D726" s="39"/>
    </row>
    <row r="727" spans="1:4" ht="12.75" customHeight="1">
      <c r="A727" s="39"/>
      <c r="B727" s="39"/>
      <c r="C727" s="39"/>
      <c r="D727" s="39"/>
    </row>
    <row r="728" spans="1:4" ht="12.75" customHeight="1">
      <c r="A728" s="39"/>
      <c r="B728" s="39"/>
      <c r="C728" s="39"/>
      <c r="D728" s="39"/>
    </row>
    <row r="729" spans="1:4" ht="12.75" customHeight="1">
      <c r="A729" s="39"/>
      <c r="B729" s="39"/>
      <c r="C729" s="39"/>
      <c r="D729" s="39"/>
    </row>
    <row r="730" spans="1:4" ht="12.75" customHeight="1">
      <c r="A730" s="39"/>
      <c r="B730" s="39"/>
      <c r="C730" s="39"/>
      <c r="D730" s="39"/>
    </row>
    <row r="731" spans="1:4" ht="12.75" customHeight="1">
      <c r="A731" s="39"/>
      <c r="B731" s="39"/>
      <c r="C731" s="39"/>
      <c r="D731" s="39"/>
    </row>
    <row r="732" spans="1:4" ht="12.75" customHeight="1">
      <c r="A732" s="39"/>
      <c r="B732" s="39"/>
      <c r="C732" s="39"/>
      <c r="D732" s="39"/>
    </row>
    <row r="733" spans="1:4" ht="12.75" customHeight="1">
      <c r="A733" s="39"/>
      <c r="B733" s="39"/>
      <c r="C733" s="39"/>
      <c r="D733" s="39"/>
    </row>
    <row r="734" spans="1:4" ht="12.75" customHeight="1">
      <c r="A734" s="39"/>
      <c r="B734" s="39"/>
      <c r="C734" s="39"/>
      <c r="D734" s="39"/>
    </row>
    <row r="735" spans="1:4" ht="12.75" customHeight="1">
      <c r="A735" s="39"/>
      <c r="B735" s="39"/>
      <c r="C735" s="39"/>
      <c r="D735" s="39"/>
    </row>
    <row r="736" spans="1:4" ht="12.75" customHeight="1">
      <c r="A736" s="39"/>
      <c r="B736" s="39"/>
      <c r="C736" s="39"/>
      <c r="D736" s="39"/>
    </row>
    <row r="737" spans="1:4" ht="12.75" customHeight="1">
      <c r="A737" s="39"/>
      <c r="B737" s="39"/>
      <c r="C737" s="39"/>
      <c r="D737" s="39"/>
    </row>
    <row r="738" spans="1:4" ht="12.75" customHeight="1">
      <c r="A738" s="39"/>
      <c r="B738" s="39"/>
      <c r="C738" s="39"/>
      <c r="D738" s="39"/>
    </row>
    <row r="739" spans="1:4" ht="12.75" customHeight="1">
      <c r="A739" s="39"/>
      <c r="B739" s="39"/>
      <c r="C739" s="39"/>
      <c r="D739" s="39"/>
    </row>
    <row r="740" spans="1:4" ht="12.75" customHeight="1">
      <c r="A740" s="39"/>
      <c r="B740" s="39"/>
      <c r="C740" s="39"/>
      <c r="D740" s="39"/>
    </row>
    <row r="741" spans="1:4" ht="12.75" customHeight="1">
      <c r="A741" s="39"/>
      <c r="B741" s="39"/>
      <c r="C741" s="39"/>
      <c r="D741" s="39"/>
    </row>
    <row r="742" spans="1:4" ht="12.75" customHeight="1">
      <c r="A742" s="39"/>
      <c r="B742" s="39"/>
      <c r="C742" s="39"/>
      <c r="D742" s="39"/>
    </row>
    <row r="743" spans="1:4" ht="12.75" customHeight="1">
      <c r="A743" s="39"/>
      <c r="B743" s="39"/>
      <c r="C743" s="39"/>
      <c r="D743" s="39"/>
    </row>
    <row r="744" spans="1:4" ht="12.75" customHeight="1">
      <c r="A744" s="39"/>
      <c r="B744" s="39"/>
      <c r="C744" s="39"/>
      <c r="D744" s="39"/>
    </row>
    <row r="745" spans="1:4" ht="12.75" customHeight="1">
      <c r="A745" s="39"/>
      <c r="B745" s="39"/>
      <c r="C745" s="39"/>
      <c r="D745" s="39"/>
    </row>
    <row r="746" spans="1:4" ht="12.75" customHeight="1">
      <c r="A746" s="39"/>
      <c r="B746" s="39"/>
      <c r="C746" s="39"/>
      <c r="D746" s="39"/>
    </row>
    <row r="747" spans="1:4" ht="12.75" customHeight="1">
      <c r="A747" s="39"/>
      <c r="B747" s="39"/>
      <c r="C747" s="39"/>
      <c r="D747" s="39"/>
    </row>
    <row r="748" spans="1:4" ht="12.75" customHeight="1">
      <c r="A748" s="39"/>
      <c r="B748" s="39"/>
      <c r="C748" s="39"/>
      <c r="D748" s="39"/>
    </row>
    <row r="749" spans="1:4" ht="12.75" customHeight="1">
      <c r="A749" s="39"/>
      <c r="B749" s="39"/>
      <c r="C749" s="39"/>
      <c r="D749" s="39"/>
    </row>
    <row r="750" spans="1:4" ht="12.75" customHeight="1">
      <c r="A750" s="39"/>
      <c r="B750" s="39"/>
      <c r="C750" s="39"/>
      <c r="D750" s="39"/>
    </row>
    <row r="751" spans="1:4" ht="12.75" customHeight="1">
      <c r="A751" s="39"/>
      <c r="B751" s="39"/>
      <c r="C751" s="39"/>
      <c r="D751" s="39"/>
    </row>
    <row r="752" spans="1:4" ht="12.75" customHeight="1">
      <c r="A752" s="39"/>
      <c r="B752" s="39"/>
      <c r="C752" s="39"/>
      <c r="D752" s="39"/>
    </row>
    <row r="753" spans="1:4" ht="12.75" customHeight="1">
      <c r="A753" s="39"/>
      <c r="B753" s="39"/>
      <c r="C753" s="39"/>
      <c r="D753" s="39"/>
    </row>
    <row r="754" spans="1:4" ht="12.75" customHeight="1">
      <c r="A754" s="39"/>
      <c r="B754" s="39"/>
      <c r="C754" s="39"/>
      <c r="D754" s="39"/>
    </row>
    <row r="755" spans="1:4" ht="12.75" customHeight="1">
      <c r="A755" s="39"/>
      <c r="B755" s="39"/>
      <c r="C755" s="39"/>
      <c r="D755" s="39"/>
    </row>
    <row r="756" spans="1:4" ht="12.75" customHeight="1">
      <c r="A756" s="39"/>
      <c r="B756" s="39"/>
      <c r="C756" s="39"/>
      <c r="D756" s="39"/>
    </row>
    <row r="757" spans="1:4" ht="12.75" customHeight="1">
      <c r="A757" s="39"/>
      <c r="B757" s="39"/>
      <c r="C757" s="39"/>
      <c r="D757" s="39"/>
    </row>
    <row r="758" spans="1:4" ht="12.75" customHeight="1">
      <c r="A758" s="39"/>
      <c r="B758" s="39"/>
      <c r="C758" s="39"/>
      <c r="D758" s="39"/>
    </row>
    <row r="759" spans="1:4" ht="12.75" customHeight="1">
      <c r="A759" s="39"/>
      <c r="B759" s="39"/>
      <c r="C759" s="39"/>
      <c r="D759" s="39"/>
    </row>
    <row r="760" spans="1:4" ht="12.75" customHeight="1">
      <c r="A760" s="39"/>
      <c r="B760" s="39"/>
      <c r="C760" s="39"/>
      <c r="D760" s="39"/>
    </row>
    <row r="761" spans="1:4" ht="12.75" customHeight="1">
      <c r="A761" s="39"/>
      <c r="B761" s="39"/>
      <c r="C761" s="39"/>
      <c r="D761" s="39"/>
    </row>
    <row r="762" spans="1:4" ht="12.75" customHeight="1">
      <c r="A762" s="39"/>
      <c r="B762" s="39"/>
      <c r="C762" s="39"/>
      <c r="D762" s="39"/>
    </row>
    <row r="763" spans="1:4" ht="12.75" customHeight="1">
      <c r="A763" s="39"/>
      <c r="B763" s="39"/>
      <c r="C763" s="39"/>
      <c r="D763" s="39"/>
    </row>
    <row r="764" spans="1:4" ht="12.75" customHeight="1">
      <c r="A764" s="39"/>
      <c r="B764" s="39"/>
      <c r="C764" s="39"/>
      <c r="D764" s="39"/>
    </row>
    <row r="765" spans="1:4" ht="12.75" customHeight="1">
      <c r="A765" s="39"/>
      <c r="B765" s="39"/>
      <c r="C765" s="39"/>
      <c r="D765" s="39"/>
    </row>
    <row r="766" spans="1:4" ht="12.75" customHeight="1">
      <c r="A766" s="39"/>
      <c r="B766" s="39"/>
      <c r="C766" s="39"/>
      <c r="D766" s="39"/>
    </row>
    <row r="767" spans="1:4" ht="12.75" customHeight="1">
      <c r="A767" s="39"/>
      <c r="B767" s="39"/>
      <c r="C767" s="39"/>
      <c r="D767" s="39"/>
    </row>
    <row r="768" spans="1:4" ht="12.75" customHeight="1">
      <c r="A768" s="39"/>
      <c r="B768" s="39"/>
      <c r="C768" s="39"/>
      <c r="D768" s="39"/>
    </row>
    <row r="769" spans="1:4" ht="12.75" customHeight="1">
      <c r="A769" s="39"/>
      <c r="B769" s="39"/>
      <c r="C769" s="39"/>
      <c r="D769" s="39"/>
    </row>
    <row r="770" spans="1:4" ht="12.75" customHeight="1">
      <c r="A770" s="39"/>
      <c r="B770" s="39"/>
      <c r="C770" s="39"/>
      <c r="D770" s="39"/>
    </row>
    <row r="771" spans="1:4" ht="12.75" customHeight="1">
      <c r="A771" s="39"/>
      <c r="B771" s="39"/>
      <c r="C771" s="39"/>
      <c r="D771" s="39"/>
    </row>
    <row r="772" spans="1:4" ht="12.75" customHeight="1">
      <c r="A772" s="39"/>
      <c r="B772" s="39"/>
      <c r="C772" s="39"/>
      <c r="D772" s="39"/>
    </row>
    <row r="773" spans="1:4" ht="12.75" customHeight="1">
      <c r="A773" s="39"/>
      <c r="B773" s="39"/>
      <c r="C773" s="39"/>
      <c r="D773" s="39"/>
    </row>
    <row r="774" spans="1:4" ht="12.75" customHeight="1">
      <c r="A774" s="39"/>
      <c r="B774" s="39"/>
      <c r="C774" s="39"/>
      <c r="D774" s="39"/>
    </row>
    <row r="775" spans="1:4" ht="12.75" customHeight="1">
      <c r="A775" s="39"/>
      <c r="B775" s="39"/>
      <c r="C775" s="39"/>
      <c r="D775" s="39"/>
    </row>
    <row r="776" spans="1:4" ht="12.75" customHeight="1">
      <c r="A776" s="39"/>
      <c r="B776" s="39"/>
      <c r="C776" s="39"/>
      <c r="D776" s="39"/>
    </row>
    <row r="777" spans="1:4" ht="12.75" customHeight="1">
      <c r="A777" s="39"/>
      <c r="B777" s="39"/>
      <c r="C777" s="39"/>
      <c r="D777" s="39"/>
    </row>
    <row r="778" spans="1:4" ht="12.75" customHeight="1">
      <c r="A778" s="39"/>
      <c r="B778" s="39"/>
      <c r="C778" s="39"/>
      <c r="D778" s="39"/>
    </row>
    <row r="779" spans="1:4" ht="12.75" customHeight="1">
      <c r="A779" s="39"/>
      <c r="B779" s="39"/>
      <c r="C779" s="39"/>
      <c r="D779" s="39"/>
    </row>
    <row r="780" spans="1:4" ht="12.75" customHeight="1">
      <c r="A780" s="39"/>
      <c r="B780" s="39"/>
      <c r="C780" s="39"/>
      <c r="D780" s="39"/>
    </row>
    <row r="781" spans="1:4" ht="12.75" customHeight="1">
      <c r="A781" s="39"/>
      <c r="B781" s="39"/>
      <c r="C781" s="39"/>
      <c r="D781" s="39"/>
    </row>
    <row r="782" spans="1:4" ht="12.75" customHeight="1">
      <c r="A782" s="39"/>
      <c r="B782" s="39"/>
      <c r="C782" s="39"/>
      <c r="D782" s="39"/>
    </row>
    <row r="783" spans="1:4" ht="12.75" customHeight="1">
      <c r="A783" s="39"/>
      <c r="B783" s="39"/>
      <c r="C783" s="39"/>
      <c r="D783" s="39"/>
    </row>
    <row r="784" spans="1:4" ht="12.75" customHeight="1">
      <c r="A784" s="39"/>
      <c r="B784" s="39"/>
      <c r="C784" s="39"/>
      <c r="D784" s="39"/>
    </row>
    <row r="785" spans="1:4" ht="12.75" customHeight="1">
      <c r="A785" s="39"/>
      <c r="B785" s="39"/>
      <c r="C785" s="39"/>
      <c r="D785" s="39"/>
    </row>
    <row r="786" spans="1:4" ht="12.75" customHeight="1">
      <c r="A786" s="39"/>
      <c r="B786" s="39"/>
      <c r="C786" s="39"/>
      <c r="D786" s="39"/>
    </row>
    <row r="787" spans="1:4" ht="12.75" customHeight="1">
      <c r="A787" s="39"/>
      <c r="B787" s="39"/>
      <c r="C787" s="39"/>
      <c r="D787" s="39"/>
    </row>
    <row r="788" spans="1:4" ht="12.75" customHeight="1">
      <c r="A788" s="39"/>
      <c r="B788" s="39"/>
      <c r="C788" s="39"/>
      <c r="D788" s="39"/>
    </row>
    <row r="789" spans="1:4" ht="12.75" customHeight="1">
      <c r="A789" s="39"/>
      <c r="B789" s="39"/>
      <c r="C789" s="39"/>
      <c r="D789" s="39"/>
    </row>
    <row r="790" spans="1:4" ht="12.75" customHeight="1">
      <c r="A790" s="39"/>
      <c r="B790" s="39"/>
      <c r="C790" s="39"/>
      <c r="D790" s="39"/>
    </row>
    <row r="791" spans="1:4" ht="12.75" customHeight="1">
      <c r="A791" s="39"/>
      <c r="B791" s="39"/>
      <c r="C791" s="39"/>
      <c r="D791" s="39"/>
    </row>
    <row r="792" spans="1:4" ht="12.75" customHeight="1">
      <c r="A792" s="39"/>
      <c r="B792" s="39"/>
      <c r="C792" s="39"/>
      <c r="D792" s="39"/>
    </row>
    <row r="793" spans="1:4" ht="12.75" customHeight="1">
      <c r="A793" s="39"/>
      <c r="B793" s="39"/>
      <c r="C793" s="39"/>
      <c r="D793" s="39"/>
    </row>
    <row r="794" spans="1:4" ht="12.75" customHeight="1">
      <c r="A794" s="39"/>
      <c r="B794" s="39"/>
      <c r="C794" s="39"/>
      <c r="D794" s="39"/>
    </row>
    <row r="795" spans="1:4" ht="12.75" customHeight="1">
      <c r="A795" s="39"/>
      <c r="B795" s="39"/>
      <c r="C795" s="39"/>
      <c r="D795" s="39"/>
    </row>
    <row r="796" spans="1:4" ht="12.75" customHeight="1">
      <c r="A796" s="39"/>
      <c r="B796" s="39"/>
      <c r="C796" s="39"/>
      <c r="D796" s="39"/>
    </row>
    <row r="797" spans="1:4" ht="12.75" customHeight="1">
      <c r="A797" s="39"/>
      <c r="B797" s="39"/>
      <c r="C797" s="39"/>
      <c r="D797" s="39"/>
    </row>
    <row r="798" spans="1:4" ht="12.75" customHeight="1">
      <c r="A798" s="39"/>
      <c r="B798" s="39"/>
      <c r="C798" s="39"/>
      <c r="D798" s="39"/>
    </row>
    <row r="799" spans="1:4" ht="12.75" customHeight="1">
      <c r="A799" s="39"/>
      <c r="B799" s="39"/>
      <c r="C799" s="39"/>
      <c r="D799" s="39"/>
    </row>
    <row r="800" spans="1:4" ht="12.75" customHeight="1">
      <c r="A800" s="39"/>
      <c r="B800" s="39"/>
      <c r="C800" s="39"/>
      <c r="D800" s="39"/>
    </row>
    <row r="801" spans="1:4" ht="12.75" customHeight="1">
      <c r="A801" s="39"/>
      <c r="B801" s="39"/>
      <c r="C801" s="39"/>
      <c r="D801" s="39"/>
    </row>
    <row r="802" spans="1:4" ht="12.75" customHeight="1">
      <c r="A802" s="39"/>
      <c r="B802" s="39"/>
      <c r="C802" s="39"/>
      <c r="D802" s="39"/>
    </row>
    <row r="803" spans="1:4" ht="12.75" customHeight="1">
      <c r="A803" s="39"/>
      <c r="B803" s="39"/>
      <c r="C803" s="39"/>
      <c r="D803" s="39"/>
    </row>
    <row r="804" spans="1:4" ht="12.75" customHeight="1">
      <c r="A804" s="39"/>
      <c r="B804" s="39"/>
      <c r="C804" s="39"/>
      <c r="D804" s="39"/>
    </row>
    <row r="805" spans="1:4" ht="12.75" customHeight="1">
      <c r="A805" s="39"/>
      <c r="B805" s="39"/>
      <c r="C805" s="39"/>
      <c r="D805" s="39"/>
    </row>
    <row r="806" spans="1:4" ht="12.75" customHeight="1">
      <c r="A806" s="39"/>
      <c r="B806" s="39"/>
      <c r="C806" s="39"/>
      <c r="D806" s="39"/>
    </row>
    <row r="807" spans="1:4" ht="12.75" customHeight="1">
      <c r="A807" s="39"/>
      <c r="B807" s="39"/>
      <c r="C807" s="39"/>
      <c r="D807" s="39"/>
    </row>
    <row r="808" spans="1:4" ht="12.75" customHeight="1">
      <c r="A808" s="39"/>
      <c r="B808" s="39"/>
      <c r="C808" s="39"/>
      <c r="D808" s="39"/>
    </row>
    <row r="809" spans="1:4" ht="12.75" customHeight="1">
      <c r="A809" s="39"/>
      <c r="B809" s="39"/>
      <c r="C809" s="39"/>
      <c r="D809" s="39"/>
    </row>
    <row r="810" spans="1:4" ht="12.75" customHeight="1">
      <c r="A810" s="39"/>
      <c r="B810" s="39"/>
      <c r="C810" s="39"/>
      <c r="D810" s="39"/>
    </row>
    <row r="811" spans="1:4" ht="12.75" customHeight="1">
      <c r="A811" s="39"/>
      <c r="B811" s="39"/>
      <c r="C811" s="39"/>
      <c r="D811" s="39"/>
    </row>
    <row r="812" spans="1:4" ht="12.75" customHeight="1">
      <c r="A812" s="39"/>
      <c r="B812" s="39"/>
      <c r="C812" s="39"/>
      <c r="D812" s="39"/>
    </row>
    <row r="813" spans="1:4" ht="12.75" customHeight="1">
      <c r="A813" s="39"/>
      <c r="B813" s="39"/>
      <c r="C813" s="39"/>
      <c r="D813" s="39"/>
    </row>
    <row r="814" spans="1:4" ht="12.75" customHeight="1">
      <c r="A814" s="39"/>
      <c r="B814" s="39"/>
      <c r="C814" s="39"/>
      <c r="D814" s="39"/>
    </row>
    <row r="815" spans="1:4" ht="12.75" customHeight="1">
      <c r="A815" s="39"/>
      <c r="B815" s="39"/>
      <c r="C815" s="39"/>
      <c r="D815" s="39"/>
    </row>
    <row r="816" spans="1:4" ht="12.75" customHeight="1">
      <c r="A816" s="39"/>
      <c r="B816" s="39"/>
      <c r="C816" s="39"/>
      <c r="D816" s="39"/>
    </row>
    <row r="817" spans="1:4" ht="12.75" customHeight="1">
      <c r="A817" s="39"/>
      <c r="B817" s="39"/>
      <c r="C817" s="39"/>
      <c r="D817" s="39"/>
    </row>
    <row r="818" spans="1:4" ht="12.75" customHeight="1">
      <c r="A818" s="39"/>
      <c r="B818" s="39"/>
      <c r="C818" s="39"/>
      <c r="D818" s="39"/>
    </row>
    <row r="819" spans="1:4" ht="12.75" customHeight="1">
      <c r="A819" s="39"/>
      <c r="B819" s="39"/>
      <c r="C819" s="39"/>
      <c r="D819" s="39"/>
    </row>
    <row r="820" spans="1:4" ht="12.75" customHeight="1">
      <c r="A820" s="39"/>
      <c r="B820" s="39"/>
      <c r="C820" s="39"/>
      <c r="D820" s="39"/>
    </row>
    <row r="821" spans="1:4" ht="12.75" customHeight="1">
      <c r="A821" s="39"/>
      <c r="B821" s="39"/>
      <c r="C821" s="39"/>
      <c r="D821" s="39"/>
    </row>
    <row r="822" spans="1:4" ht="12.75" customHeight="1">
      <c r="A822" s="39"/>
      <c r="B822" s="39"/>
      <c r="C822" s="39"/>
      <c r="D822" s="39"/>
    </row>
    <row r="823" spans="1:4" ht="12.75" customHeight="1">
      <c r="A823" s="39"/>
      <c r="B823" s="39"/>
      <c r="C823" s="39"/>
      <c r="D823" s="39"/>
    </row>
    <row r="824" spans="1:4" ht="12.75" customHeight="1">
      <c r="A824" s="39"/>
      <c r="B824" s="39"/>
      <c r="C824" s="39"/>
      <c r="D824" s="39"/>
    </row>
    <row r="825" spans="1:4" ht="12.75" customHeight="1">
      <c r="A825" s="39"/>
      <c r="B825" s="39"/>
      <c r="C825" s="39"/>
      <c r="D825" s="39"/>
    </row>
    <row r="826" spans="1:4" ht="12.75" customHeight="1">
      <c r="A826" s="39"/>
      <c r="B826" s="39"/>
      <c r="C826" s="39"/>
      <c r="D826" s="39"/>
    </row>
    <row r="827" spans="1:4" ht="12.75" customHeight="1">
      <c r="A827" s="39"/>
      <c r="B827" s="39"/>
      <c r="C827" s="39"/>
      <c r="D827" s="39"/>
    </row>
    <row r="828" spans="1:4" ht="12.75" customHeight="1">
      <c r="A828" s="39"/>
      <c r="B828" s="39"/>
      <c r="C828" s="39"/>
      <c r="D828" s="39"/>
    </row>
    <row r="829" spans="1:4" ht="12.75" customHeight="1">
      <c r="A829" s="39"/>
      <c r="B829" s="39"/>
      <c r="C829" s="39"/>
      <c r="D829" s="39"/>
    </row>
    <row r="830" spans="1:4" ht="12.75" customHeight="1">
      <c r="A830" s="39"/>
      <c r="B830" s="39"/>
      <c r="C830" s="39"/>
      <c r="D830" s="39"/>
    </row>
    <row r="831" spans="1:4" ht="12.75" customHeight="1">
      <c r="A831" s="39"/>
      <c r="B831" s="39"/>
      <c r="C831" s="39"/>
      <c r="D831" s="39"/>
    </row>
    <row r="832" spans="1:4" ht="12.75" customHeight="1">
      <c r="A832" s="39"/>
      <c r="B832" s="39"/>
      <c r="C832" s="39"/>
      <c r="D832" s="39"/>
    </row>
    <row r="833" spans="1:4" ht="12.75" customHeight="1">
      <c r="A833" s="39"/>
      <c r="B833" s="39"/>
      <c r="C833" s="39"/>
      <c r="D833" s="39"/>
    </row>
    <row r="834" spans="1:4" ht="12.75" customHeight="1">
      <c r="A834" s="39"/>
      <c r="B834" s="39"/>
      <c r="C834" s="39"/>
      <c r="D834" s="39"/>
    </row>
    <row r="835" spans="1:4" ht="12.75" customHeight="1">
      <c r="A835" s="39"/>
      <c r="B835" s="39"/>
      <c r="C835" s="39"/>
      <c r="D835" s="39"/>
    </row>
    <row r="836" spans="1:4" ht="12.75" customHeight="1">
      <c r="A836" s="39"/>
      <c r="B836" s="39"/>
      <c r="C836" s="39"/>
      <c r="D836" s="39"/>
    </row>
    <row r="837" spans="1:4" ht="12.75" customHeight="1">
      <c r="A837" s="39"/>
      <c r="B837" s="39"/>
      <c r="C837" s="39"/>
      <c r="D837" s="39"/>
    </row>
    <row r="838" spans="1:4" ht="12.75" customHeight="1">
      <c r="A838" s="39"/>
      <c r="B838" s="39"/>
      <c r="C838" s="39"/>
      <c r="D838" s="39"/>
    </row>
    <row r="839" spans="1:4" ht="12.75" customHeight="1">
      <c r="A839" s="39"/>
      <c r="B839" s="39"/>
      <c r="C839" s="39"/>
      <c r="D839" s="39"/>
    </row>
    <row r="840" spans="1:4" ht="12.75" customHeight="1">
      <c r="A840" s="39"/>
      <c r="B840" s="39"/>
      <c r="C840" s="39"/>
      <c r="D840" s="39"/>
    </row>
    <row r="841" spans="1:4" ht="12.75" customHeight="1">
      <c r="A841" s="39"/>
      <c r="B841" s="39"/>
      <c r="C841" s="39"/>
      <c r="D841" s="39"/>
    </row>
    <row r="842" spans="1:4" ht="12.75" customHeight="1">
      <c r="A842" s="39"/>
      <c r="B842" s="39"/>
      <c r="C842" s="39"/>
      <c r="D842" s="39"/>
    </row>
    <row r="843" spans="1:4" ht="12.75" customHeight="1">
      <c r="A843" s="39"/>
      <c r="B843" s="39"/>
      <c r="C843" s="39"/>
      <c r="D843" s="39"/>
    </row>
    <row r="844" spans="1:4" ht="12.75" customHeight="1">
      <c r="A844" s="39"/>
      <c r="B844" s="39"/>
      <c r="C844" s="39"/>
      <c r="D844" s="39"/>
    </row>
    <row r="845" spans="1:4" ht="12.75" customHeight="1">
      <c r="A845" s="39"/>
      <c r="B845" s="39"/>
      <c r="C845" s="39"/>
      <c r="D845" s="39"/>
    </row>
    <row r="846" spans="1:4" ht="12.75" customHeight="1">
      <c r="A846" s="39"/>
      <c r="B846" s="39"/>
      <c r="C846" s="39"/>
      <c r="D846" s="39"/>
    </row>
    <row r="847" spans="1:4" ht="12.75" customHeight="1">
      <c r="A847" s="39"/>
      <c r="B847" s="39"/>
      <c r="C847" s="39"/>
      <c r="D847" s="39"/>
    </row>
    <row r="848" spans="1:4" ht="12.75" customHeight="1">
      <c r="A848" s="39"/>
      <c r="B848" s="39"/>
      <c r="C848" s="39"/>
      <c r="D848" s="39"/>
    </row>
    <row r="849" spans="1:4" ht="12.75" customHeight="1">
      <c r="A849" s="39"/>
      <c r="B849" s="39"/>
      <c r="C849" s="39"/>
      <c r="D849" s="39"/>
    </row>
    <row r="850" spans="1:4" ht="12.75" customHeight="1">
      <c r="A850" s="39"/>
      <c r="B850" s="39"/>
      <c r="C850" s="39"/>
      <c r="D850" s="39"/>
    </row>
    <row r="851" spans="1:4" ht="12.75" customHeight="1">
      <c r="A851" s="39"/>
      <c r="B851" s="39"/>
      <c r="C851" s="39"/>
      <c r="D851" s="39"/>
    </row>
    <row r="852" spans="1:4" ht="12.75" customHeight="1">
      <c r="A852" s="39"/>
      <c r="B852" s="39"/>
      <c r="C852" s="39"/>
      <c r="D852" s="39"/>
    </row>
    <row r="853" spans="1:4" ht="12.75" customHeight="1">
      <c r="A853" s="39"/>
      <c r="B853" s="39"/>
      <c r="C853" s="39"/>
      <c r="D853" s="39"/>
    </row>
    <row r="854" spans="1:4" ht="12.75" customHeight="1">
      <c r="A854" s="39"/>
      <c r="B854" s="39"/>
      <c r="C854" s="39"/>
      <c r="D854" s="39"/>
    </row>
    <row r="855" spans="1:4" ht="12.75" customHeight="1">
      <c r="A855" s="39"/>
      <c r="B855" s="39"/>
      <c r="C855" s="39"/>
      <c r="D855" s="39"/>
    </row>
    <row r="856" spans="1:4" ht="12.75" customHeight="1">
      <c r="A856" s="39"/>
      <c r="B856" s="39"/>
      <c r="C856" s="39"/>
      <c r="D856" s="39"/>
    </row>
    <row r="857" spans="1:4" ht="12.75" customHeight="1">
      <c r="A857" s="39"/>
      <c r="B857" s="39"/>
      <c r="C857" s="39"/>
      <c r="D857" s="39"/>
    </row>
    <row r="858" spans="1:4" ht="12.75" customHeight="1">
      <c r="A858" s="39"/>
      <c r="B858" s="39"/>
      <c r="C858" s="39"/>
      <c r="D858" s="39"/>
    </row>
    <row r="859" spans="1:4" ht="12.75" customHeight="1">
      <c r="A859" s="39"/>
      <c r="B859" s="39"/>
      <c r="C859" s="39"/>
      <c r="D859" s="39"/>
    </row>
    <row r="860" spans="1:4" ht="12.75" customHeight="1">
      <c r="A860" s="39"/>
      <c r="B860" s="39"/>
      <c r="C860" s="39"/>
      <c r="D860" s="39"/>
    </row>
    <row r="861" spans="1:4" ht="12.75" customHeight="1">
      <c r="A861" s="39"/>
      <c r="B861" s="39"/>
      <c r="C861" s="39"/>
      <c r="D861" s="39"/>
    </row>
    <row r="862" spans="1:4" ht="12.75" customHeight="1">
      <c r="A862" s="39"/>
      <c r="B862" s="39"/>
      <c r="C862" s="39"/>
      <c r="D862" s="39"/>
    </row>
    <row r="863" spans="1:4" ht="12.75" customHeight="1">
      <c r="A863" s="39"/>
      <c r="B863" s="39"/>
      <c r="C863" s="39"/>
      <c r="D863" s="39"/>
    </row>
    <row r="864" spans="1:4" ht="12.75" customHeight="1">
      <c r="A864" s="39"/>
      <c r="B864" s="39"/>
      <c r="C864" s="39"/>
      <c r="D864" s="39"/>
    </row>
    <row r="865" spans="1:4" ht="12.75" customHeight="1">
      <c r="A865" s="39"/>
      <c r="B865" s="39"/>
      <c r="C865" s="39"/>
      <c r="D865" s="39"/>
    </row>
    <row r="866" spans="1:4" ht="12.75" customHeight="1">
      <c r="A866" s="39"/>
      <c r="B866" s="39"/>
      <c r="C866" s="39"/>
      <c r="D866" s="39"/>
    </row>
    <row r="867" spans="1:4" ht="12.75" customHeight="1">
      <c r="A867" s="39"/>
      <c r="B867" s="39"/>
      <c r="C867" s="39"/>
      <c r="D867" s="39"/>
    </row>
    <row r="868" spans="1:4" ht="12.75" customHeight="1">
      <c r="A868" s="39"/>
      <c r="B868" s="39"/>
      <c r="C868" s="39"/>
      <c r="D868" s="39"/>
    </row>
    <row r="869" spans="1:4" ht="12.75" customHeight="1">
      <c r="A869" s="39"/>
      <c r="B869" s="39"/>
      <c r="C869" s="39"/>
      <c r="D869" s="39"/>
    </row>
    <row r="870" spans="1:4" ht="12.75" customHeight="1">
      <c r="A870" s="39"/>
      <c r="B870" s="39"/>
      <c r="C870" s="39"/>
      <c r="D870" s="39"/>
    </row>
    <row r="871" spans="1:4" ht="12.75" customHeight="1">
      <c r="A871" s="39"/>
      <c r="B871" s="39"/>
      <c r="C871" s="39"/>
      <c r="D871" s="39"/>
    </row>
    <row r="872" spans="1:4" ht="12.75" customHeight="1">
      <c r="A872" s="39"/>
      <c r="B872" s="39"/>
      <c r="C872" s="39"/>
      <c r="D872" s="39"/>
    </row>
    <row r="873" spans="1:4" ht="12.75" customHeight="1">
      <c r="A873" s="39"/>
      <c r="B873" s="39"/>
      <c r="C873" s="39"/>
      <c r="D873" s="39"/>
    </row>
    <row r="874" spans="1:4" ht="12.75" customHeight="1">
      <c r="A874" s="39"/>
      <c r="B874" s="39"/>
      <c r="C874" s="39"/>
      <c r="D874" s="39"/>
    </row>
    <row r="875" spans="1:4" ht="12.75" customHeight="1">
      <c r="A875" s="39"/>
      <c r="B875" s="39"/>
      <c r="C875" s="39"/>
      <c r="D875" s="39"/>
    </row>
    <row r="876" spans="1:4" ht="12.75" customHeight="1">
      <c r="A876" s="39"/>
      <c r="B876" s="39"/>
      <c r="C876" s="39"/>
      <c r="D876" s="39"/>
    </row>
    <row r="877" spans="1:4" ht="12.75" customHeight="1">
      <c r="A877" s="39"/>
      <c r="B877" s="39"/>
      <c r="C877" s="39"/>
      <c r="D877" s="39"/>
    </row>
    <row r="878" spans="1:4" ht="12.75" customHeight="1">
      <c r="A878" s="39"/>
      <c r="B878" s="39"/>
      <c r="C878" s="39"/>
      <c r="D878" s="39"/>
    </row>
    <row r="879" spans="1:4" ht="12.75" customHeight="1">
      <c r="A879" s="39"/>
      <c r="B879" s="39"/>
      <c r="C879" s="39"/>
      <c r="D879" s="39"/>
    </row>
    <row r="880" spans="1:4" ht="12.75" customHeight="1">
      <c r="A880" s="39"/>
      <c r="B880" s="39"/>
      <c r="C880" s="39"/>
      <c r="D880" s="39"/>
    </row>
    <row r="881" spans="1:4" ht="12.75" customHeight="1">
      <c r="A881" s="39"/>
      <c r="B881" s="39"/>
      <c r="C881" s="39"/>
      <c r="D881" s="39"/>
    </row>
    <row r="882" spans="1:4" ht="12.75" customHeight="1">
      <c r="A882" s="39"/>
      <c r="B882" s="39"/>
      <c r="C882" s="39"/>
      <c r="D882" s="39"/>
    </row>
    <row r="883" spans="1:4" ht="12.75" customHeight="1">
      <c r="A883" s="39"/>
      <c r="B883" s="39"/>
      <c r="C883" s="39"/>
      <c r="D883" s="39"/>
    </row>
    <row r="884" spans="1:4" ht="12.75" customHeight="1">
      <c r="A884" s="39"/>
      <c r="B884" s="39"/>
      <c r="C884" s="39"/>
      <c r="D884" s="39"/>
    </row>
    <row r="885" spans="1:4" ht="12.75" customHeight="1">
      <c r="A885" s="39"/>
      <c r="B885" s="39"/>
      <c r="C885" s="39"/>
      <c r="D885" s="39"/>
    </row>
    <row r="886" spans="1:4" ht="12.75" customHeight="1">
      <c r="A886" s="39"/>
      <c r="B886" s="39"/>
      <c r="C886" s="39"/>
      <c r="D886" s="39"/>
    </row>
    <row r="887" spans="1:4" ht="12.75" customHeight="1">
      <c r="A887" s="39"/>
      <c r="B887" s="39"/>
      <c r="C887" s="39"/>
      <c r="D887" s="39"/>
    </row>
    <row r="888" spans="1:4" ht="12.75" customHeight="1">
      <c r="A888" s="39"/>
      <c r="B888" s="39"/>
      <c r="C888" s="39"/>
      <c r="D888" s="39"/>
    </row>
    <row r="889" spans="1:4" ht="12.75" customHeight="1">
      <c r="A889" s="39"/>
      <c r="B889" s="39"/>
      <c r="C889" s="39"/>
      <c r="D889" s="39"/>
    </row>
    <row r="890" spans="1:4" ht="12.75" customHeight="1">
      <c r="A890" s="39"/>
      <c r="B890" s="39"/>
      <c r="C890" s="39"/>
      <c r="D890" s="39"/>
    </row>
    <row r="891" spans="1:4" ht="12.75" customHeight="1">
      <c r="A891" s="39"/>
      <c r="B891" s="39"/>
      <c r="C891" s="39"/>
      <c r="D891" s="39"/>
    </row>
    <row r="892" spans="1:4" ht="12.75" customHeight="1">
      <c r="A892" s="39"/>
      <c r="B892" s="39"/>
      <c r="C892" s="39"/>
      <c r="D892" s="39"/>
    </row>
    <row r="893" spans="1:4" ht="12.75" customHeight="1">
      <c r="A893" s="39"/>
      <c r="B893" s="39"/>
      <c r="C893" s="39"/>
      <c r="D893" s="39"/>
    </row>
    <row r="894" spans="1:4" ht="12.75" customHeight="1">
      <c r="A894" s="39"/>
      <c r="B894" s="39"/>
      <c r="C894" s="39"/>
      <c r="D894" s="39"/>
    </row>
    <row r="895" spans="1:4" ht="12.75" customHeight="1">
      <c r="A895" s="39"/>
      <c r="B895" s="39"/>
      <c r="C895" s="39"/>
      <c r="D895" s="39"/>
    </row>
    <row r="896" spans="1:4" ht="12.75" customHeight="1">
      <c r="A896" s="39"/>
      <c r="B896" s="39"/>
      <c r="C896" s="39"/>
      <c r="D896" s="39"/>
    </row>
    <row r="897" spans="1:4" ht="12.75" customHeight="1">
      <c r="A897" s="39"/>
      <c r="B897" s="39"/>
      <c r="C897" s="39"/>
      <c r="D897" s="39"/>
    </row>
    <row r="898" spans="1:4" ht="12.75" customHeight="1">
      <c r="A898" s="39"/>
      <c r="B898" s="39"/>
      <c r="C898" s="39"/>
      <c r="D898" s="39"/>
    </row>
    <row r="899" spans="1:4" ht="12.75" customHeight="1">
      <c r="A899" s="39"/>
      <c r="B899" s="39"/>
      <c r="C899" s="39"/>
      <c r="D899" s="39"/>
    </row>
    <row r="900" spans="1:4" ht="12.75" customHeight="1">
      <c r="A900" s="39"/>
      <c r="B900" s="39"/>
      <c r="C900" s="39"/>
      <c r="D900" s="39"/>
    </row>
    <row r="901" spans="1:4" ht="12.75" customHeight="1">
      <c r="A901" s="39"/>
      <c r="B901" s="39"/>
      <c r="C901" s="39"/>
      <c r="D901" s="39"/>
    </row>
    <row r="902" spans="1:4" ht="12.75" customHeight="1">
      <c r="A902" s="39"/>
      <c r="B902" s="39"/>
      <c r="C902" s="39"/>
      <c r="D902" s="39"/>
    </row>
    <row r="903" spans="1:4" ht="12.75" customHeight="1">
      <c r="A903" s="39"/>
      <c r="B903" s="39"/>
      <c r="C903" s="39"/>
      <c r="D903" s="39"/>
    </row>
    <row r="904" spans="1:4" ht="12.75" customHeight="1">
      <c r="A904" s="39"/>
      <c r="B904" s="39"/>
      <c r="C904" s="39"/>
      <c r="D904" s="39"/>
    </row>
    <row r="905" spans="1:4" ht="12.75" customHeight="1">
      <c r="A905" s="39"/>
      <c r="B905" s="39"/>
      <c r="C905" s="39"/>
      <c r="D905" s="39"/>
    </row>
    <row r="906" spans="1:4" ht="12.75" customHeight="1">
      <c r="A906" s="39"/>
      <c r="B906" s="39"/>
      <c r="C906" s="39"/>
      <c r="D906" s="39"/>
    </row>
    <row r="907" spans="1:4" ht="12.75" customHeight="1">
      <c r="A907" s="39"/>
      <c r="B907" s="39"/>
      <c r="C907" s="39"/>
      <c r="D907" s="39"/>
    </row>
    <row r="908" spans="1:4" ht="12.75" customHeight="1">
      <c r="A908" s="39"/>
      <c r="B908" s="39"/>
      <c r="C908" s="39"/>
      <c r="D908" s="39"/>
    </row>
    <row r="909" spans="1:4" ht="12.75" customHeight="1">
      <c r="A909" s="39"/>
      <c r="B909" s="39"/>
      <c r="C909" s="39"/>
      <c r="D909" s="39"/>
    </row>
    <row r="910" spans="1:4" ht="12.75" customHeight="1">
      <c r="A910" s="39"/>
      <c r="B910" s="39"/>
      <c r="C910" s="39"/>
      <c r="D910" s="39"/>
    </row>
    <row r="911" spans="1:4" ht="12.75" customHeight="1">
      <c r="A911" s="39"/>
      <c r="B911" s="39"/>
      <c r="C911" s="39"/>
      <c r="D911" s="39"/>
    </row>
    <row r="912" spans="1:4" ht="12.75" customHeight="1">
      <c r="A912" s="39"/>
      <c r="B912" s="39"/>
      <c r="C912" s="39"/>
      <c r="D912" s="39"/>
    </row>
    <row r="913" spans="1:4" ht="12.75" customHeight="1">
      <c r="A913" s="39"/>
      <c r="B913" s="39"/>
      <c r="C913" s="39"/>
      <c r="D913" s="39"/>
    </row>
    <row r="914" spans="1:4" ht="12.75" customHeight="1">
      <c r="A914" s="39"/>
      <c r="B914" s="39"/>
      <c r="C914" s="39"/>
      <c r="D914" s="39"/>
    </row>
    <row r="915" spans="1:4" ht="12.75" customHeight="1">
      <c r="A915" s="39"/>
      <c r="B915" s="39"/>
      <c r="C915" s="39"/>
      <c r="D915" s="39"/>
    </row>
    <row r="916" spans="1:4" ht="12.75" customHeight="1">
      <c r="A916" s="39"/>
      <c r="B916" s="39"/>
      <c r="C916" s="39"/>
      <c r="D916" s="39"/>
    </row>
    <row r="917" spans="1:4" ht="12.75" customHeight="1">
      <c r="A917" s="39"/>
      <c r="B917" s="39"/>
      <c r="C917" s="39"/>
      <c r="D917" s="39"/>
    </row>
    <row r="918" spans="1:4" ht="12.75" customHeight="1">
      <c r="A918" s="39"/>
      <c r="B918" s="39"/>
      <c r="C918" s="39"/>
      <c r="D918" s="39"/>
    </row>
    <row r="919" spans="1:4" ht="12.75" customHeight="1">
      <c r="A919" s="39"/>
      <c r="B919" s="39"/>
      <c r="C919" s="39"/>
      <c r="D919" s="39"/>
    </row>
    <row r="920" spans="1:4" ht="12.75" customHeight="1">
      <c r="A920" s="39"/>
      <c r="B920" s="39"/>
      <c r="C920" s="39"/>
      <c r="D920" s="39"/>
    </row>
    <row r="921" spans="1:4" ht="12.75" customHeight="1">
      <c r="A921" s="39"/>
      <c r="B921" s="39"/>
      <c r="C921" s="39"/>
      <c r="D921" s="39"/>
    </row>
    <row r="922" spans="1:4" ht="12.75" customHeight="1">
      <c r="A922" s="39"/>
      <c r="B922" s="39"/>
      <c r="C922" s="39"/>
      <c r="D922" s="39"/>
    </row>
    <row r="923" spans="1:4" ht="12.75" customHeight="1">
      <c r="A923" s="39"/>
      <c r="B923" s="39"/>
      <c r="C923" s="39"/>
      <c r="D923" s="39"/>
    </row>
    <row r="924" spans="1:4" ht="12.75" customHeight="1">
      <c r="A924" s="39"/>
      <c r="B924" s="39"/>
      <c r="C924" s="39"/>
      <c r="D924" s="39"/>
    </row>
    <row r="925" spans="1:4" ht="12.75" customHeight="1">
      <c r="A925" s="39"/>
      <c r="B925" s="39"/>
      <c r="C925" s="39"/>
      <c r="D925" s="39"/>
    </row>
    <row r="926" spans="1:4" ht="12.75" customHeight="1">
      <c r="A926" s="39"/>
      <c r="B926" s="39"/>
      <c r="C926" s="39"/>
      <c r="D926" s="39"/>
    </row>
    <row r="927" spans="1:4" ht="12.75" customHeight="1">
      <c r="A927" s="39"/>
      <c r="B927" s="39"/>
      <c r="C927" s="39"/>
      <c r="D927" s="39"/>
    </row>
    <row r="928" spans="1:4" ht="12.75" customHeight="1">
      <c r="A928" s="39"/>
      <c r="B928" s="39"/>
      <c r="C928" s="39"/>
      <c r="D928" s="39"/>
    </row>
    <row r="929" spans="1:4" ht="12.75" customHeight="1">
      <c r="A929" s="39"/>
      <c r="B929" s="39"/>
      <c r="C929" s="39"/>
      <c r="D929" s="39"/>
    </row>
    <row r="930" spans="1:4" ht="12.75" customHeight="1">
      <c r="A930" s="39"/>
      <c r="B930" s="39"/>
      <c r="C930" s="39"/>
      <c r="D930" s="39"/>
    </row>
    <row r="931" spans="1:4" ht="12.75" customHeight="1">
      <c r="A931" s="39"/>
      <c r="B931" s="39"/>
      <c r="C931" s="39"/>
      <c r="D931" s="39"/>
    </row>
    <row r="932" spans="1:4" ht="12.75" customHeight="1">
      <c r="A932" s="39"/>
      <c r="B932" s="39"/>
      <c r="C932" s="39"/>
      <c r="D932" s="39"/>
    </row>
    <row r="933" spans="1:4" ht="12.75" customHeight="1">
      <c r="A933" s="39"/>
      <c r="B933" s="39"/>
      <c r="C933" s="39"/>
      <c r="D933" s="39"/>
    </row>
    <row r="934" spans="1:4" ht="12.75" customHeight="1">
      <c r="A934" s="39"/>
      <c r="B934" s="39"/>
      <c r="C934" s="39"/>
      <c r="D934" s="39"/>
    </row>
    <row r="935" spans="1:4" ht="12.75" customHeight="1">
      <c r="A935" s="39"/>
      <c r="B935" s="39"/>
      <c r="C935" s="39"/>
      <c r="D935" s="39"/>
    </row>
    <row r="936" spans="1:4" ht="12.75" customHeight="1">
      <c r="A936" s="39"/>
      <c r="B936" s="39"/>
      <c r="C936" s="39"/>
      <c r="D936" s="39"/>
    </row>
    <row r="937" spans="1:4" ht="12.75" customHeight="1">
      <c r="A937" s="39"/>
      <c r="B937" s="39"/>
      <c r="C937" s="39"/>
      <c r="D937" s="39"/>
    </row>
    <row r="938" spans="1:4" ht="12.75" customHeight="1">
      <c r="A938" s="39"/>
      <c r="B938" s="39"/>
      <c r="C938" s="39"/>
      <c r="D938" s="39"/>
    </row>
    <row r="939" spans="1:4" ht="12.75" customHeight="1">
      <c r="A939" s="39"/>
      <c r="B939" s="39"/>
      <c r="C939" s="39"/>
      <c r="D939" s="39"/>
    </row>
    <row r="940" spans="1:4" ht="12.75" customHeight="1">
      <c r="A940" s="39"/>
      <c r="B940" s="39"/>
      <c r="C940" s="39"/>
      <c r="D940" s="39"/>
    </row>
    <row r="941" spans="1:4" ht="12.75" customHeight="1">
      <c r="A941" s="39"/>
      <c r="B941" s="39"/>
      <c r="C941" s="39"/>
      <c r="D941" s="39"/>
    </row>
    <row r="942" spans="1:4" ht="12.75" customHeight="1">
      <c r="A942" s="39"/>
      <c r="B942" s="39"/>
      <c r="C942" s="39"/>
      <c r="D942" s="39"/>
    </row>
    <row r="943" spans="1:4" ht="12.75" customHeight="1">
      <c r="A943" s="39"/>
      <c r="B943" s="39"/>
      <c r="C943" s="39"/>
      <c r="D943" s="39"/>
    </row>
    <row r="944" spans="1:4" ht="12.75" customHeight="1">
      <c r="A944" s="39"/>
      <c r="B944" s="39"/>
      <c r="C944" s="39"/>
      <c r="D944" s="39"/>
    </row>
    <row r="945" spans="1:4" ht="12.75" customHeight="1">
      <c r="A945" s="39"/>
      <c r="B945" s="39"/>
      <c r="C945" s="39"/>
      <c r="D945" s="39"/>
    </row>
    <row r="946" spans="1:4" ht="12.75" customHeight="1">
      <c r="A946" s="39"/>
      <c r="B946" s="39"/>
      <c r="C946" s="39"/>
      <c r="D946" s="39"/>
    </row>
    <row r="947" spans="1:4" ht="12.75" customHeight="1">
      <c r="A947" s="39"/>
      <c r="B947" s="39"/>
      <c r="C947" s="39"/>
      <c r="D947" s="39"/>
    </row>
    <row r="948" spans="1:4" ht="12.75" customHeight="1">
      <c r="A948" s="39"/>
      <c r="B948" s="39"/>
      <c r="C948" s="39"/>
      <c r="D948" s="39"/>
    </row>
    <row r="949" spans="1:4" ht="12.75" customHeight="1">
      <c r="A949" s="39"/>
      <c r="B949" s="39"/>
      <c r="C949" s="39"/>
      <c r="D949" s="39"/>
    </row>
    <row r="950" spans="1:4" ht="12.75" customHeight="1">
      <c r="A950" s="39"/>
      <c r="B950" s="39"/>
      <c r="C950" s="39"/>
      <c r="D950" s="39"/>
    </row>
    <row r="951" spans="1:4" ht="12.75" customHeight="1">
      <c r="A951" s="39"/>
      <c r="B951" s="39"/>
      <c r="C951" s="39"/>
      <c r="D951" s="39"/>
    </row>
    <row r="952" spans="1:4" ht="12.75" customHeight="1">
      <c r="A952" s="39"/>
      <c r="B952" s="39"/>
      <c r="C952" s="39"/>
      <c r="D952" s="39"/>
    </row>
    <row r="953" spans="1:4" ht="12.75" customHeight="1">
      <c r="A953" s="39"/>
      <c r="B953" s="39"/>
      <c r="C953" s="39"/>
      <c r="D953" s="39"/>
    </row>
    <row r="954" spans="1:4" ht="12.75" customHeight="1">
      <c r="A954" s="39"/>
      <c r="B954" s="39"/>
      <c r="C954" s="39"/>
      <c r="D954" s="39"/>
    </row>
    <row r="955" spans="1:4" ht="12.75" customHeight="1">
      <c r="A955" s="39"/>
      <c r="B955" s="39"/>
      <c r="C955" s="39"/>
      <c r="D955" s="39"/>
    </row>
    <row r="956" spans="1:4" ht="12.75" customHeight="1">
      <c r="A956" s="39"/>
      <c r="B956" s="39"/>
      <c r="C956" s="39"/>
      <c r="D956" s="39"/>
    </row>
    <row r="957" spans="1:4" ht="12.75" customHeight="1">
      <c r="A957" s="39"/>
      <c r="B957" s="39"/>
      <c r="C957" s="39"/>
      <c r="D957" s="39"/>
    </row>
    <row r="958" spans="1:4" ht="12.75" customHeight="1">
      <c r="A958" s="39"/>
      <c r="B958" s="39"/>
      <c r="C958" s="39"/>
      <c r="D958" s="39"/>
    </row>
    <row r="959" spans="1:4" ht="12.75" customHeight="1">
      <c r="A959" s="39"/>
      <c r="B959" s="39"/>
      <c r="C959" s="39"/>
      <c r="D959" s="39"/>
    </row>
    <row r="960" spans="1:4" ht="12.75" customHeight="1">
      <c r="A960" s="39"/>
      <c r="B960" s="39"/>
      <c r="C960" s="39"/>
      <c r="D960" s="39"/>
    </row>
    <row r="961" spans="1:4" ht="12.75" customHeight="1">
      <c r="A961" s="39"/>
      <c r="B961" s="39"/>
      <c r="C961" s="39"/>
      <c r="D961" s="39"/>
    </row>
    <row r="962" spans="1:4" ht="12.75" customHeight="1">
      <c r="A962" s="39"/>
      <c r="B962" s="39"/>
      <c r="C962" s="39"/>
      <c r="D962" s="39"/>
    </row>
    <row r="963" spans="1:4" ht="12.75" customHeight="1">
      <c r="A963" s="39"/>
      <c r="B963" s="39"/>
      <c r="C963" s="39"/>
      <c r="D963" s="39"/>
    </row>
    <row r="964" spans="1:4" ht="12.75" customHeight="1">
      <c r="A964" s="39"/>
      <c r="B964" s="39"/>
      <c r="C964" s="39"/>
      <c r="D964" s="39"/>
    </row>
    <row r="965" spans="1:4" ht="12.75" customHeight="1">
      <c r="A965" s="39"/>
      <c r="B965" s="39"/>
      <c r="C965" s="39"/>
      <c r="D965" s="39"/>
    </row>
    <row r="966" spans="1:4" ht="12.75" customHeight="1">
      <c r="A966" s="39"/>
      <c r="B966" s="39"/>
      <c r="C966" s="39"/>
      <c r="D966" s="39"/>
    </row>
    <row r="967" spans="1:4" ht="12.75" customHeight="1">
      <c r="A967" s="39"/>
      <c r="B967" s="39"/>
      <c r="C967" s="39"/>
      <c r="D967" s="39"/>
    </row>
    <row r="968" spans="1:4" ht="12.75" customHeight="1">
      <c r="A968" s="39"/>
      <c r="B968" s="39"/>
      <c r="C968" s="39"/>
      <c r="D968" s="39"/>
    </row>
    <row r="969" spans="1:4" ht="12.75" customHeight="1">
      <c r="A969" s="39"/>
      <c r="B969" s="39"/>
      <c r="C969" s="39"/>
      <c r="D969" s="39"/>
    </row>
    <row r="970" spans="1:4" ht="12.75" customHeight="1">
      <c r="A970" s="39"/>
      <c r="B970" s="39"/>
      <c r="C970" s="39"/>
      <c r="D970" s="39"/>
    </row>
    <row r="971" spans="1:4" ht="12.75" customHeight="1">
      <c r="A971" s="39"/>
      <c r="B971" s="39"/>
      <c r="C971" s="39"/>
      <c r="D971" s="39"/>
    </row>
    <row r="972" spans="1:4" ht="12.75" customHeight="1">
      <c r="A972" s="39"/>
      <c r="B972" s="39"/>
      <c r="C972" s="39"/>
      <c r="D972" s="39"/>
    </row>
    <row r="973" spans="1:4" ht="12.75" customHeight="1">
      <c r="A973" s="39"/>
      <c r="B973" s="39"/>
      <c r="C973" s="39"/>
      <c r="D973" s="39"/>
    </row>
    <row r="974" spans="1:4" ht="12.75" customHeight="1">
      <c r="A974" s="39"/>
      <c r="B974" s="39"/>
      <c r="C974" s="39"/>
      <c r="D974" s="39"/>
    </row>
    <row r="975" spans="1:4" ht="12.75" customHeight="1">
      <c r="A975" s="39"/>
      <c r="B975" s="39"/>
      <c r="C975" s="39"/>
      <c r="D975" s="39"/>
    </row>
    <row r="976" spans="1:4" ht="12.75" customHeight="1">
      <c r="A976" s="39"/>
      <c r="B976" s="39"/>
      <c r="C976" s="39"/>
      <c r="D976" s="39"/>
    </row>
    <row r="977" spans="1:4" ht="12.75" customHeight="1">
      <c r="A977" s="39"/>
      <c r="B977" s="39"/>
      <c r="C977" s="39"/>
      <c r="D977" s="39"/>
    </row>
    <row r="978" spans="1:4" ht="12.75" customHeight="1">
      <c r="A978" s="39"/>
      <c r="B978" s="39"/>
      <c r="C978" s="39"/>
      <c r="D978" s="39"/>
    </row>
    <row r="979" spans="1:4" ht="12.75" customHeight="1">
      <c r="A979" s="39"/>
      <c r="B979" s="39"/>
      <c r="C979" s="39"/>
      <c r="D979" s="39"/>
    </row>
    <row r="980" spans="1:4" ht="12.75" customHeight="1">
      <c r="A980" s="39"/>
      <c r="B980" s="39"/>
      <c r="C980" s="39"/>
      <c r="D980" s="39"/>
    </row>
    <row r="981" spans="1:4" ht="12.75" customHeight="1">
      <c r="A981" s="39"/>
      <c r="B981" s="39"/>
      <c r="C981" s="39"/>
      <c r="D981" s="39"/>
    </row>
    <row r="982" spans="1:4" ht="12.75" customHeight="1">
      <c r="A982" s="39"/>
      <c r="B982" s="39"/>
      <c r="C982" s="39"/>
      <c r="D982" s="39"/>
    </row>
    <row r="983" spans="1:4" ht="12.75" customHeight="1">
      <c r="A983" s="39"/>
      <c r="B983" s="39"/>
      <c r="C983" s="39"/>
      <c r="D983" s="39"/>
    </row>
    <row r="984" spans="1:4" ht="12.75" customHeight="1">
      <c r="A984" s="39"/>
      <c r="B984" s="39"/>
      <c r="C984" s="39"/>
      <c r="D984" s="39"/>
    </row>
    <row r="985" spans="1:4" ht="12.75" customHeight="1">
      <c r="A985" s="39"/>
      <c r="B985" s="39"/>
      <c r="C985" s="39"/>
      <c r="D985" s="39"/>
    </row>
    <row r="986" spans="1:4" ht="12.75" customHeight="1">
      <c r="A986" s="39"/>
      <c r="B986" s="39"/>
      <c r="C986" s="39"/>
      <c r="D986" s="39"/>
    </row>
    <row r="987" spans="1:4" ht="12.75" customHeight="1">
      <c r="A987" s="39"/>
      <c r="B987" s="39"/>
      <c r="C987" s="39"/>
      <c r="D987" s="39"/>
    </row>
    <row r="988" spans="1:4" ht="12.75" customHeight="1">
      <c r="A988" s="39"/>
      <c r="B988" s="39"/>
      <c r="C988" s="39"/>
      <c r="D988" s="39"/>
    </row>
    <row r="989" spans="1:4" ht="12.75" customHeight="1">
      <c r="A989" s="39"/>
      <c r="B989" s="39"/>
      <c r="C989" s="39"/>
      <c r="D989" s="39"/>
    </row>
    <row r="990" spans="1:4" ht="12.75" customHeight="1">
      <c r="A990" s="39"/>
      <c r="B990" s="39"/>
      <c r="C990" s="39"/>
      <c r="D990" s="39"/>
    </row>
    <row r="991" spans="1:4" ht="12.75" customHeight="1">
      <c r="A991" s="39"/>
      <c r="B991" s="39"/>
      <c r="C991" s="39"/>
      <c r="D991" s="39"/>
    </row>
    <row r="992" spans="1:4" ht="12.75" customHeight="1">
      <c r="A992" s="39"/>
      <c r="B992" s="39"/>
      <c r="C992" s="39"/>
      <c r="D992" s="39"/>
    </row>
    <row r="993" spans="1:4" ht="12.75" customHeight="1">
      <c r="A993" s="39"/>
      <c r="B993" s="39"/>
      <c r="C993" s="39"/>
      <c r="D993" s="39"/>
    </row>
    <row r="994" spans="1:4" ht="12.75" customHeight="1">
      <c r="A994" s="39"/>
      <c r="B994" s="39"/>
      <c r="C994" s="39"/>
      <c r="D994" s="39"/>
    </row>
    <row r="995" spans="1:4" ht="12.75" customHeight="1">
      <c r="A995" s="39"/>
      <c r="B995" s="39"/>
      <c r="C995" s="39"/>
      <c r="D995" s="39"/>
    </row>
    <row r="996" spans="1:4" ht="12.75" customHeight="1">
      <c r="A996" s="39"/>
      <c r="B996" s="39"/>
      <c r="C996" s="39"/>
      <c r="D996" s="39"/>
    </row>
    <row r="997" spans="1:4" ht="12.75" customHeight="1">
      <c r="A997" s="39"/>
      <c r="B997" s="39"/>
      <c r="C997" s="39"/>
      <c r="D997" s="39"/>
    </row>
    <row r="998" spans="1:4" ht="12.75" customHeight="1">
      <c r="A998" s="39"/>
      <c r="B998" s="39"/>
      <c r="C998" s="39"/>
      <c r="D998" s="39"/>
    </row>
    <row r="999" spans="1:4" ht="12.75" customHeight="1">
      <c r="A999" s="39"/>
      <c r="B999" s="39"/>
      <c r="C999" s="39"/>
      <c r="D999" s="39"/>
    </row>
    <row r="1000" spans="1:4" ht="12.75" customHeight="1">
      <c r="A1000" s="39"/>
      <c r="B1000" s="39"/>
      <c r="C1000" s="39"/>
      <c r="D1000" s="39"/>
    </row>
    <row r="1001" spans="1:4" ht="12.75" customHeight="1">
      <c r="A1001" s="39"/>
      <c r="B1001" s="39"/>
      <c r="C1001" s="39"/>
      <c r="D1001" s="39"/>
    </row>
    <row r="1002" spans="1:4" ht="12.75" customHeight="1">
      <c r="A1002" s="39"/>
      <c r="B1002" s="39"/>
      <c r="C1002" s="39"/>
      <c r="D1002" s="39"/>
    </row>
  </sheetData>
  <autoFilter ref="A1:D533">
    <filterColumn colId="1">
      <filters>
        <filter val="25 meter zoner"/>
        <filter val="Adgangskontrol/terrorsikring (ADK)"/>
        <filter val="Advokat- og revisorbistand"/>
        <filter val="Afværgelse af BAM-forurening"/>
        <filter val="Analyse af drikkevandskvalitet"/>
        <filter val="Ansvarlighedsrapport"/>
        <filter val="Arbejder ved Rørmosen"/>
        <filter val="Bactiquant (DDS/ekstraanalyser)"/>
        <filter val="Badevandskvalitet"/>
        <filter val="Badevandssikring"/>
        <filter val="Badevandsvarsling"/>
        <filter val="Bedre drikkevand"/>
        <filter val="Bedre drikkevandskvalitet"/>
        <filter val="Behandling af indsatsplan"/>
        <filter val="Bekæmpelse af lugtgener"/>
        <filter val="Beredskabsalarm (SMS-service)"/>
        <filter val="Beredskabsplan"/>
        <filter val="Beskyttelseszone omkring boringer"/>
        <filter val="Bidrag til Vandplanudvalg"/>
        <filter val="Blødgøring af drikkevand"/>
        <filter val="Blødgøring af vand"/>
        <filter val="Blødt vand"/>
        <filter val="Boringsnære beskyttelsesområder"/>
        <filter val="Bredskabsplan"/>
        <filter val="Bæredygtig indvinding"/>
        <filter val="Datacenter"/>
        <filter val="DDS"/>
        <filter val="DDS &amp; Ledelseskvalitetssikring"/>
        <filter val="DDS (ledelsessystem)"/>
        <filter val="DDS -&gt; ISO 22000-certificering (fødevaresikkerhed)"/>
        <filter val="DDS certificering"/>
        <filter val="DDS ledelsessystem"/>
        <filter val="DDS/bactiquant"/>
        <filter val="DDS:"/>
        <filter val="Demonstrationsanlæg for LAR"/>
        <filter val="Deponering af aske i udlandet"/>
        <filter val="Deponering af slam"/>
        <filter val="Dokumenteres Drikkevandssikkerhed (DDS)"/>
        <filter val="Dokumenteret Drikkevandsikkerhed (DDS)"/>
        <filter val="Dokumenteret Drikkevandssikkerhed"/>
        <filter val="Dokumenteret Drikkevandssikkerhed (DDS)"/>
        <filter val="Dokumenteret Spildevandssikkerhed"/>
        <filter val="Dokumenteret Spildevandssikkerhed (DDS)"/>
        <filter val="Dokumenteret Spildevandssikkerhed (DSS)"/>
        <filter val="Drift af aktivt kulfilteranlæg"/>
        <filter val="Drift af BRU - SRO"/>
        <filter val="Drift af hydrometrisk station"/>
        <filter val="Drift af private jordledninger"/>
        <filter val="Drift af UV-anlæg"/>
        <filter val="Drift af vandforsyning på Anholdt"/>
        <filter val="Drikkevandsbeskyttelse"/>
        <filter val="Drikkevandsbeskyttelse_x000a_/etablering af kildeplads"/>
        <filter val="DSS"/>
        <filter val="Døgnvagtsordning"/>
        <filter val="Døgnvagtsordning/Vagtordning"/>
        <filter val="Ekstra vandanalyser"/>
        <filter val="Ekstra vandkvalitetsanalyser"/>
        <filter val="Ekstra vandprøver som del af DDS"/>
        <filter val="Ekstra vedligeholdelse af bassiner"/>
        <filter val="Energieffektivisering"/>
        <filter val="Energirådgivning"/>
        <filter val="Erstatninger til grundejere (BNBO)"/>
        <filter val="Fejkoblingsanalyser"/>
        <filter val="Fejlkoblinger"/>
        <filter val="Fjernaflæsning"/>
        <filter val="Fjernaflæsning af målere"/>
        <filter val="Fjernaflæsning med elektroniske målere"/>
        <filter val="Fjernaflæsning/overvågning"/>
        <filter val="Fjernaflæsning/Overvågning af kunder"/>
        <filter val="Forbedret analyseprogram"/>
        <filter val="Forbedret badevandskvalitet"/>
        <filter val="Forbedret datakvalitet,_x000a_flowmåling og modellering"/>
        <filter val="Forbedring af bade- og overfladevandskvalitet"/>
        <filter val="Forbedring af drikkevandskvalitet (badevandskvalitet)"/>
        <filter val="Forbrugerindflydelse"/>
        <filter val="Forsyningssikkerhed"/>
        <filter val="Forureningstrussel/Ekstra vandprøver"/>
        <filter val="Genanvendelse af aske"/>
        <filter val="Genanvendelse af aske og sand"/>
        <filter val="Genanvendelse af sand"/>
        <filter val="Grundvandsbeskyttelse"/>
        <filter val="Grundvandsbeskyttelse i BNBO"/>
        <filter val="Grundvandsbeskyttelse/erstatninger"/>
        <filter val="Grundvandsbeskyttelse/skovrejsning"/>
        <filter val="Grundvandssamarbejde med Aalborg Kommune, pålagt af Aalborg Kommune driftsomkostninger til miljø- og servicemål i 2016"/>
        <filter val="Grundvandssikring i Bøgeskov:"/>
        <filter val="Grundvandssikring i Lustrup"/>
        <filter val="Henstandsordning for tilslutningsbidrag"/>
        <filter val="Iltning af Furesø"/>
        <filter val="Individuelle målere"/>
        <filter val="Indsats mod oversvømmelse (radarprojektet)"/>
        <filter val="Indsats mod oversvømmelser"/>
        <filter val="Indsats mod svovlbrinte"/>
        <filter val="Indsatsplan for OSD 3/Grundvandsbeskyttelse"/>
        <filter val="ISO 22000 certificering"/>
        <filter val="ISO-certificering"/>
        <filter val="ISO-certificering (9001)"/>
        <filter val="ISO-certificering DDS"/>
        <filter val="Jordprøve analyser"/>
        <filter val="Klimafunktion"/>
        <filter val="Klimamedarbejder"/>
        <filter val="Klimasikring af Selsmoseområdet"/>
        <filter val="Klimatilpasning"/>
        <filter val="Klimatilpasning af Hørning, Agnetevej, Siimvej og Blochs grund"/>
        <filter val="Klimatilpasning af Lystrup - del 1"/>
        <filter val="Klimatilpasning af Lystrup - del 2"/>
        <filter val="Klimatilpasningsplan"/>
        <filter val="Klimaunderstøttende tiltag"/>
        <filter val="Kompensation til lodsejere (BNBO)"/>
        <filter val="Kompensation til lodsejere (hører sammen med målet ovenfor)"/>
        <filter val="Kompensationer til lodsejere (25m-zone)"/>
        <filter val="Kulfiltrering af drikkevand"/>
        <filter val="Kvalitetsledelse/ISO certficering"/>
        <filter val="Kvalitetsledelsessystem"/>
        <filter val="Kvalitetssikring"/>
        <filter val="Kvalitetssikring (driftsleder- og hygiejnekursus)"/>
        <filter val="Kvalitetssikring (ISO-cerfificering)"/>
        <filter val="Kvalitetssikring/ledelsessystem"/>
        <filter val="Kvalitetssikringssystem"/>
        <filter val="Ledelsessystem"/>
        <filter val="Ledelsessystem (certificering)"/>
        <filter val="Ledelsessystem (DDS)"/>
        <filter val="Ledelsessystem (DeMas/DDS)"/>
        <filter val="Ledelsessystem (ISO 9001 certificering)"/>
        <filter val="Ledelsessystem (ISO-certificering)"/>
        <filter val="Ledelsessystem og SMS-service"/>
        <filter val="Ledelsessystem/certificering"/>
        <filter val="Ledelsessystem/kvalitetssikring"/>
        <filter val="Ledelsesystem (certificering)"/>
        <filter val="Levering af data til kommunen"/>
        <filter val="Luftrensning på renseanlæg"/>
        <filter val="Lugtfjernelse ved slamhåndtering"/>
        <filter val="Lækagekontrol"/>
        <filter val="Lækagesøgning"/>
        <filter val="Medfinansiering af klimatilpasningsprojekt"/>
        <filter val="Miljøcertificering"/>
        <filter val="Månedlig måleraflæsning"/>
        <filter val="Områdeundersøgelse og sektionering"/>
        <filter val="Områdeundersøgelser"/>
        <filter val="Oprensning af lagune"/>
        <filter val="Oprensning af Sorte Sø"/>
        <filter val="Optimering af kildeplads"/>
        <filter val="Overholdelse af indvindingstilladelser"/>
        <filter val="Overholdelse af udledningskrav (Sølvbækken)"/>
        <filter val="Overtagelse af private ledninger"/>
        <filter val="Overvågning af vandløb"/>
        <filter val="Overvågning og fjernaflæsning"/>
        <filter val="Projekt Symbiose"/>
        <filter val="Reetablering af dige"/>
        <filter val="Registrering af ledningsnet"/>
        <filter val="Risteanlæg"/>
        <filter val="Rottebekæmpelse"/>
        <filter val="Sekundavand"/>
        <filter val="Sikring af grundvand"/>
        <filter val="Sikring af vandkvalitet via målerbrønde"/>
        <filter val="Skenkelsø og udløb"/>
        <filter val="Skolestue"/>
        <filter val="Skovrejsning"/>
        <filter val="Skovrejsning – Greve Skov"/>
        <filter val="Skovrejsning - Hørup Skov"/>
        <filter val="Skovrejsning - Solhøj Skov"/>
        <filter val="Skovrejsning – Tune Skov"/>
        <filter val="Skovrejsning (Anebjerg)"/>
        <filter val="Skærpede rensningskrav"/>
        <filter val="Skærpet krav til fjernelse af fosfor"/>
        <filter val="Sløjtning af jordvarmeboringer"/>
        <filter val="SMS-Service"/>
        <filter val="SMS-tjeneste"/>
        <filter val="SMS-varsling"/>
        <filter val="Sparebassiner på renseanlægget"/>
        <filter val="Sparet overløb - Bording Bassin"/>
        <filter val="Sporstofundersøgelser"/>
        <filter val="Supplerende vandprøver"/>
        <filter val="Svovlbrinte bekæmpelse"/>
        <filter val="Svovlbrintebekæmpelse"/>
        <filter val="Teknisk vandsparerådgivning"/>
        <filter val="Tilbagestrømningssikring"/>
        <filter val="Tilbagestrømningsssikring"/>
        <filter val="Tillæg til klimatilpasningsplan om _x000a_ledningsregistrering og TV-inspektion"/>
        <filter val="TV-inspektion"/>
        <filter val="TV-Inspektion og ledningsregistrering"/>
        <filter val="Udtagning af ekstra prøver"/>
        <filter val="Udvidelse af pesticidpakke"/>
        <filter val="Udvidet kontrol af vandkvalitet"/>
        <filter val="UMS Dynamisk Telesyntese og sms-service"/>
        <filter val="Undersøgelse vedr. alternative energikilder"/>
        <filter val="UV-behandling"/>
        <filter val="Vand- og energiværksted"/>
        <filter val="Vand- og Energiværksted:"/>
        <filter val="Vandbesparelse"/>
        <filter val="Vandbesparelse/lækagesøgning"/>
        <filter val="Vandbesparende tiltag"/>
        <filter val="Vand-og Energiværksted"/>
        <filter val="Vandsamarbejde"/>
        <filter val="Vedligeholdelse af boringsnære områder"/>
        <filter val="Vedligeholdelse af DDS"/>
        <filter val="Vedligeholdelse af ledningsnetmodel"/>
        <filter val="Vedligeholdelse af regnvandsbassiner"/>
        <filter val="VVM-analyse"/>
        <filter val="VVM-procedure"/>
        <filter val="VVM-redegørelse"/>
        <filter val="VVM-redegørelser / VVM-analyser"/>
        <filter val="Øget rensning af spildevand"/>
      </filters>
    </filterColumn>
  </autoFilter>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37" workbookViewId="0">
      <selection activeCell="J52" sqref="J52"/>
    </sheetView>
  </sheetViews>
  <sheetFormatPr defaultRowHeight="15"/>
  <cols>
    <col min="2" max="2" width="15.28515625" customWidth="1"/>
    <col min="5" max="5" width="12" customWidth="1"/>
    <col min="6" max="7" width="11.85546875" customWidth="1"/>
    <col min="8" max="8" width="15.42578125" bestFit="1" customWidth="1"/>
    <col min="9" max="9" width="15.5703125" customWidth="1"/>
  </cols>
  <sheetData>
    <row r="1" spans="1:9" ht="86.45" customHeight="1">
      <c r="A1" s="21" t="s">
        <v>397</v>
      </c>
      <c r="B1" s="21"/>
      <c r="C1" s="22" t="s">
        <v>398</v>
      </c>
      <c r="D1" s="22"/>
      <c r="E1" s="23" t="s">
        <v>399</v>
      </c>
      <c r="F1" s="23" t="s">
        <v>400</v>
      </c>
      <c r="G1" s="33" t="s">
        <v>431</v>
      </c>
      <c r="H1" s="33" t="s">
        <v>432</v>
      </c>
      <c r="I1" s="33" t="s">
        <v>433</v>
      </c>
    </row>
    <row r="2" spans="1:9" ht="30">
      <c r="A2" s="24"/>
      <c r="B2" s="24"/>
      <c r="C2" s="25"/>
      <c r="D2" s="25"/>
      <c r="E2" s="26" t="s">
        <v>401</v>
      </c>
      <c r="F2" s="26" t="s">
        <v>401</v>
      </c>
      <c r="G2" s="26"/>
    </row>
    <row r="3" spans="1:9">
      <c r="A3" s="27" t="s">
        <v>311</v>
      </c>
      <c r="B3" s="27" t="s">
        <v>402</v>
      </c>
      <c r="C3" s="28" t="s">
        <v>403</v>
      </c>
      <c r="D3" s="28" t="str">
        <f t="shared" ref="D3:D56" si="0">IF(LEFT(A3,1)="V","Drikkevand","Spildevand")</f>
        <v>Drikkevand</v>
      </c>
      <c r="E3" s="29">
        <v>53083</v>
      </c>
      <c r="F3" s="30">
        <v>0</v>
      </c>
      <c r="G3" s="30">
        <f>SUM(E3:F3)</f>
        <v>53083</v>
      </c>
      <c r="H3" s="34">
        <f>SUMIF('Liste over alle tillæg'!$A$2:$A$146,Differencer!A3,'Liste over alle tillæg'!$J$2:$J$146)</f>
        <v>53083</v>
      </c>
      <c r="I3" s="20">
        <f>G3-H3</f>
        <v>0</v>
      </c>
    </row>
    <row r="4" spans="1:9">
      <c r="A4" s="27" t="s">
        <v>328</v>
      </c>
      <c r="B4" s="27" t="s">
        <v>329</v>
      </c>
      <c r="C4" s="28" t="s">
        <v>403</v>
      </c>
      <c r="D4" s="28" t="str">
        <f t="shared" si="0"/>
        <v>Drikkevand</v>
      </c>
      <c r="E4" s="30">
        <v>80305</v>
      </c>
      <c r="F4" s="30">
        <v>0</v>
      </c>
      <c r="G4" s="30">
        <f t="shared" ref="G4:G56" si="1">SUM(E4:F4)</f>
        <v>80305</v>
      </c>
      <c r="H4" s="34">
        <f>SUMIF('Liste over alle tillæg'!$A$2:$A$146,Differencer!A4,'Liste over alle tillæg'!$J$2:$J$146)</f>
        <v>80305</v>
      </c>
      <c r="I4" s="20">
        <f t="shared" ref="I4:I56" si="2">G4-H4</f>
        <v>0</v>
      </c>
    </row>
    <row r="5" spans="1:9">
      <c r="A5" s="27" t="s">
        <v>368</v>
      </c>
      <c r="B5" s="27" t="s">
        <v>369</v>
      </c>
      <c r="C5" s="28" t="s">
        <v>403</v>
      </c>
      <c r="D5" s="28" t="str">
        <f t="shared" si="0"/>
        <v>Drikkevand</v>
      </c>
      <c r="E5" s="29">
        <v>371413</v>
      </c>
      <c r="F5" s="30">
        <v>0</v>
      </c>
      <c r="G5" s="30">
        <f t="shared" si="1"/>
        <v>371413</v>
      </c>
      <c r="H5" s="34">
        <f>SUMIF('Liste over alle tillæg'!$A$2:$A$146,Differencer!A5,'Liste over alle tillæg'!$J$2:$J$146)</f>
        <v>371413</v>
      </c>
      <c r="I5" s="20">
        <f t="shared" si="2"/>
        <v>0</v>
      </c>
    </row>
    <row r="6" spans="1:9">
      <c r="A6" s="27" t="s">
        <v>308</v>
      </c>
      <c r="B6" s="27" t="s">
        <v>404</v>
      </c>
      <c r="C6" s="28" t="s">
        <v>405</v>
      </c>
      <c r="D6" s="28" t="str">
        <f t="shared" si="0"/>
        <v>Drikkevand</v>
      </c>
      <c r="E6" s="30">
        <v>594883</v>
      </c>
      <c r="F6" s="30">
        <v>0</v>
      </c>
      <c r="G6" s="30">
        <f t="shared" si="1"/>
        <v>594883</v>
      </c>
      <c r="H6" s="34">
        <f>SUMIF('Liste over alle tillæg'!$A$2:$A$146,Differencer!A6,'Liste over alle tillæg'!$J$2:$J$146)</f>
        <v>594883</v>
      </c>
      <c r="I6" s="20">
        <f t="shared" si="2"/>
        <v>0</v>
      </c>
    </row>
    <row r="7" spans="1:9">
      <c r="A7" s="27" t="s">
        <v>79</v>
      </c>
      <c r="B7" s="27" t="s">
        <v>337</v>
      </c>
      <c r="C7" s="28" t="s">
        <v>403</v>
      </c>
      <c r="D7" s="28" t="str">
        <f t="shared" si="0"/>
        <v>Drikkevand</v>
      </c>
      <c r="E7" s="30">
        <v>617166</v>
      </c>
      <c r="F7" s="30">
        <v>0</v>
      </c>
      <c r="G7" s="30">
        <f t="shared" si="1"/>
        <v>617166</v>
      </c>
      <c r="H7" s="34">
        <f>SUMIF('Liste over alle tillæg'!$A$2:$A$146,Differencer!A7,'Liste over alle tillæg'!$J$2:$J$146)</f>
        <v>617166</v>
      </c>
      <c r="I7" s="20">
        <f t="shared" si="2"/>
        <v>0</v>
      </c>
    </row>
    <row r="8" spans="1:9">
      <c r="A8" s="27" t="s">
        <v>71</v>
      </c>
      <c r="B8" s="27" t="s">
        <v>72</v>
      </c>
      <c r="C8" s="28" t="s">
        <v>405</v>
      </c>
      <c r="D8" s="28" t="str">
        <f t="shared" si="0"/>
        <v>Drikkevand</v>
      </c>
      <c r="E8" s="30">
        <v>829054</v>
      </c>
      <c r="F8" s="30">
        <v>0</v>
      </c>
      <c r="G8" s="30">
        <f t="shared" si="1"/>
        <v>829054</v>
      </c>
      <c r="H8" s="34">
        <f>SUMIF('Liste over alle tillæg'!$A$2:$A$146,Differencer!A8,'Liste over alle tillæg'!$J$2:$J$146)</f>
        <v>829054</v>
      </c>
      <c r="I8" s="20">
        <f t="shared" si="2"/>
        <v>0</v>
      </c>
    </row>
    <row r="9" spans="1:9">
      <c r="A9" s="31" t="s">
        <v>106</v>
      </c>
      <c r="B9" s="27" t="s">
        <v>107</v>
      </c>
      <c r="C9" s="28" t="s">
        <v>406</v>
      </c>
      <c r="D9" s="28" t="str">
        <f t="shared" si="0"/>
        <v>Spildevand</v>
      </c>
      <c r="E9" s="30">
        <v>0</v>
      </c>
      <c r="F9" s="30">
        <v>409</v>
      </c>
      <c r="G9" s="30">
        <f t="shared" si="1"/>
        <v>409</v>
      </c>
      <c r="H9" s="34">
        <f>SUMIF('Liste over alle tillæg'!$A$2:$A$146,Differencer!A9,'Liste over alle tillæg'!$J$2:$J$146)</f>
        <v>409</v>
      </c>
      <c r="I9" s="20">
        <f t="shared" si="2"/>
        <v>0</v>
      </c>
    </row>
    <row r="10" spans="1:9">
      <c r="A10" s="31" t="s">
        <v>275</v>
      </c>
      <c r="B10" s="27" t="s">
        <v>407</v>
      </c>
      <c r="C10" s="28" t="s">
        <v>403</v>
      </c>
      <c r="D10" s="28" t="str">
        <f t="shared" si="0"/>
        <v>Drikkevand</v>
      </c>
      <c r="E10" s="30">
        <v>0</v>
      </c>
      <c r="F10" s="30">
        <v>2124</v>
      </c>
      <c r="G10" s="30">
        <f t="shared" si="1"/>
        <v>2124</v>
      </c>
      <c r="H10" s="34">
        <f>SUMIF('Liste over alle tillæg'!$A$2:$A$146,Differencer!A10,'Liste over alle tillæg'!$J$2:$J$146)</f>
        <v>2124</v>
      </c>
      <c r="I10" s="20">
        <f t="shared" si="2"/>
        <v>0</v>
      </c>
    </row>
    <row r="11" spans="1:9">
      <c r="A11" s="27" t="s">
        <v>285</v>
      </c>
      <c r="B11" s="27" t="s">
        <v>408</v>
      </c>
      <c r="C11" s="28" t="s">
        <v>403</v>
      </c>
      <c r="D11" s="28" t="str">
        <f t="shared" si="0"/>
        <v>Drikkevand</v>
      </c>
      <c r="E11" s="30">
        <v>0</v>
      </c>
      <c r="F11" s="30">
        <v>2580</v>
      </c>
      <c r="G11" s="30">
        <f t="shared" si="1"/>
        <v>2580</v>
      </c>
      <c r="H11" s="34">
        <f>SUMIF('Liste over alle tillæg'!$A$2:$A$146,Differencer!A11,'Liste over alle tillæg'!$J$2:$J$146)</f>
        <v>2580</v>
      </c>
      <c r="I11" s="20">
        <f t="shared" si="2"/>
        <v>0</v>
      </c>
    </row>
    <row r="12" spans="1:9">
      <c r="A12" s="27" t="s">
        <v>225</v>
      </c>
      <c r="B12" s="27" t="s">
        <v>409</v>
      </c>
      <c r="C12" s="28" t="s">
        <v>406</v>
      </c>
      <c r="D12" s="28" t="str">
        <f t="shared" si="0"/>
        <v>Spildevand</v>
      </c>
      <c r="E12" s="30">
        <v>0</v>
      </c>
      <c r="F12" s="30">
        <v>3221</v>
      </c>
      <c r="G12" s="30">
        <f t="shared" si="1"/>
        <v>3221</v>
      </c>
      <c r="H12" s="34">
        <f>SUMIF('Liste over alle tillæg'!$A$2:$A$146,Differencer!A12,'Liste over alle tillæg'!$J$2:$J$146)</f>
        <v>3221</v>
      </c>
      <c r="I12" s="20">
        <f t="shared" si="2"/>
        <v>0</v>
      </c>
    </row>
    <row r="13" spans="1:9">
      <c r="A13" s="27" t="s">
        <v>271</v>
      </c>
      <c r="B13" s="27" t="s">
        <v>410</v>
      </c>
      <c r="C13" s="28" t="s">
        <v>405</v>
      </c>
      <c r="D13" s="28" t="str">
        <f t="shared" si="0"/>
        <v>Drikkevand</v>
      </c>
      <c r="E13" s="30">
        <v>0</v>
      </c>
      <c r="F13" s="30">
        <v>3403</v>
      </c>
      <c r="G13" s="30">
        <f t="shared" si="1"/>
        <v>3403</v>
      </c>
      <c r="H13" s="34">
        <f>SUMIF('Liste over alle tillæg'!$A$2:$A$146,Differencer!A13,'Liste over alle tillæg'!$J$2:$J$146)</f>
        <v>3403</v>
      </c>
      <c r="I13" s="20">
        <f t="shared" si="2"/>
        <v>0</v>
      </c>
    </row>
    <row r="14" spans="1:9">
      <c r="A14" s="27" t="s">
        <v>296</v>
      </c>
      <c r="B14" s="27" t="s">
        <v>411</v>
      </c>
      <c r="C14" s="28" t="s">
        <v>405</v>
      </c>
      <c r="D14" s="28" t="str">
        <f t="shared" si="0"/>
        <v>Drikkevand</v>
      </c>
      <c r="E14" s="30">
        <v>0</v>
      </c>
      <c r="F14" s="30">
        <v>5917</v>
      </c>
      <c r="G14" s="30">
        <f t="shared" si="1"/>
        <v>5917</v>
      </c>
      <c r="H14" s="34">
        <f>SUMIF('Liste over alle tillæg'!$A$2:$A$146,Differencer!A14,'Liste over alle tillæg'!$J$2:$J$146)</f>
        <v>5917</v>
      </c>
      <c r="I14" s="20">
        <f t="shared" si="2"/>
        <v>0</v>
      </c>
    </row>
    <row r="15" spans="1:9">
      <c r="A15" s="27" t="s">
        <v>41</v>
      </c>
      <c r="B15" s="27" t="s">
        <v>42</v>
      </c>
      <c r="C15" s="28" t="s">
        <v>405</v>
      </c>
      <c r="D15" s="28" t="str">
        <f t="shared" si="0"/>
        <v>Drikkevand</v>
      </c>
      <c r="E15" s="30">
        <v>0</v>
      </c>
      <c r="F15" s="30">
        <v>6433</v>
      </c>
      <c r="G15" s="30">
        <f t="shared" si="1"/>
        <v>6433</v>
      </c>
      <c r="H15" s="34">
        <f>SUMIF('Liste over alle tillæg'!$A$2:$A$146,Differencer!A15,'Liste over alle tillæg'!$J$2:$J$146)</f>
        <v>6433</v>
      </c>
      <c r="I15" s="20">
        <f t="shared" si="2"/>
        <v>0</v>
      </c>
    </row>
    <row r="16" spans="1:9">
      <c r="A16" s="27" t="s">
        <v>46</v>
      </c>
      <c r="B16" s="27" t="s">
        <v>47</v>
      </c>
      <c r="C16" s="28" t="s">
        <v>405</v>
      </c>
      <c r="D16" s="28" t="str">
        <f t="shared" si="0"/>
        <v>Drikkevand</v>
      </c>
      <c r="E16" s="30">
        <v>0</v>
      </c>
      <c r="F16" s="30">
        <v>7112</v>
      </c>
      <c r="G16" s="30">
        <f t="shared" si="1"/>
        <v>7112</v>
      </c>
      <c r="H16" s="34">
        <f>SUMIF('Liste over alle tillæg'!$A$2:$A$146,Differencer!A16,'Liste over alle tillæg'!$J$2:$J$146)</f>
        <v>7112</v>
      </c>
      <c r="I16" s="20">
        <f t="shared" si="2"/>
        <v>0</v>
      </c>
    </row>
    <row r="17" spans="1:9">
      <c r="A17" s="31" t="s">
        <v>39</v>
      </c>
      <c r="B17" s="27" t="s">
        <v>412</v>
      </c>
      <c r="C17" s="28" t="s">
        <v>403</v>
      </c>
      <c r="D17" s="28" t="str">
        <f t="shared" si="0"/>
        <v>Drikkevand</v>
      </c>
      <c r="E17" s="30">
        <v>0</v>
      </c>
      <c r="F17" s="30">
        <v>9261</v>
      </c>
      <c r="G17" s="30">
        <f t="shared" si="1"/>
        <v>9261</v>
      </c>
      <c r="H17" s="34">
        <f>SUMIF('Liste over alle tillæg'!$A$2:$A$146,Differencer!A17,'Liste over alle tillæg'!$J$2:$J$146)</f>
        <v>9261</v>
      </c>
      <c r="I17" s="20">
        <f t="shared" si="2"/>
        <v>0</v>
      </c>
    </row>
    <row r="18" spans="1:9">
      <c r="A18" s="27" t="s">
        <v>358</v>
      </c>
      <c r="B18" s="27" t="s">
        <v>359</v>
      </c>
      <c r="C18" s="28" t="s">
        <v>406</v>
      </c>
      <c r="D18" s="28" t="str">
        <f t="shared" si="0"/>
        <v>Spildevand</v>
      </c>
      <c r="E18" s="30">
        <v>0</v>
      </c>
      <c r="F18" s="29">
        <v>9435</v>
      </c>
      <c r="G18" s="30">
        <f t="shared" si="1"/>
        <v>9435</v>
      </c>
      <c r="H18" s="34">
        <f>SUMIF('Liste over alle tillæg'!$A$2:$A$146,Differencer!A18,'Liste over alle tillæg'!$J$2:$J$146)</f>
        <v>9435</v>
      </c>
      <c r="I18" s="20">
        <f t="shared" si="2"/>
        <v>0</v>
      </c>
    </row>
    <row r="19" spans="1:9">
      <c r="A19" s="27" t="s">
        <v>63</v>
      </c>
      <c r="B19" s="27" t="s">
        <v>64</v>
      </c>
      <c r="C19" s="28" t="s">
        <v>405</v>
      </c>
      <c r="D19" s="28" t="str">
        <f t="shared" si="0"/>
        <v>Drikkevand</v>
      </c>
      <c r="E19" s="30">
        <v>272209</v>
      </c>
      <c r="F19" s="30">
        <v>10299</v>
      </c>
      <c r="G19" s="30">
        <f t="shared" si="1"/>
        <v>282508</v>
      </c>
      <c r="H19" s="34">
        <f>SUMIF('Liste over alle tillæg'!$A$2:$A$146,Differencer!A19,'Liste over alle tillæg'!$J$2:$J$146)</f>
        <v>282508</v>
      </c>
      <c r="I19" s="20">
        <f t="shared" si="2"/>
        <v>0</v>
      </c>
    </row>
    <row r="20" spans="1:9">
      <c r="A20" s="27" t="s">
        <v>288</v>
      </c>
      <c r="B20" s="27" t="s">
        <v>289</v>
      </c>
      <c r="C20" s="28" t="s">
        <v>405</v>
      </c>
      <c r="D20" s="28" t="str">
        <f t="shared" si="0"/>
        <v>Drikkevand</v>
      </c>
      <c r="E20" s="30">
        <v>0</v>
      </c>
      <c r="F20" s="30">
        <v>12652</v>
      </c>
      <c r="G20" s="30">
        <f t="shared" si="1"/>
        <v>12652</v>
      </c>
      <c r="H20" s="34">
        <f>SUMIF('Liste over alle tillæg'!$A$2:$A$146,Differencer!A20,'Liste over alle tillæg'!$J$2:$J$146)</f>
        <v>12652</v>
      </c>
      <c r="I20" s="20">
        <f t="shared" si="2"/>
        <v>0</v>
      </c>
    </row>
    <row r="21" spans="1:9">
      <c r="A21" s="27" t="s">
        <v>375</v>
      </c>
      <c r="B21" s="27" t="s">
        <v>134</v>
      </c>
      <c r="C21" s="28" t="s">
        <v>405</v>
      </c>
      <c r="D21" s="28" t="str">
        <f t="shared" si="0"/>
        <v>Drikkevand</v>
      </c>
      <c r="E21" s="30">
        <v>0</v>
      </c>
      <c r="F21" s="30">
        <v>12708</v>
      </c>
      <c r="G21" s="30">
        <f t="shared" si="1"/>
        <v>12708</v>
      </c>
      <c r="H21" s="34">
        <f>SUMIF('Liste over alle tillæg'!$A$2:$A$146,Differencer!A21,'Liste over alle tillæg'!$J$2:$J$146)</f>
        <v>12708</v>
      </c>
      <c r="I21" s="20">
        <f t="shared" si="2"/>
        <v>0</v>
      </c>
    </row>
    <row r="22" spans="1:9">
      <c r="A22" s="31" t="s">
        <v>217</v>
      </c>
      <c r="B22" s="27" t="s">
        <v>413</v>
      </c>
      <c r="C22" s="28" t="s">
        <v>406</v>
      </c>
      <c r="D22" s="28" t="str">
        <f t="shared" si="0"/>
        <v>Spildevand</v>
      </c>
      <c r="E22" s="30">
        <v>0</v>
      </c>
      <c r="F22" s="30">
        <v>12823</v>
      </c>
      <c r="G22" s="30">
        <f t="shared" si="1"/>
        <v>12823</v>
      </c>
      <c r="H22" s="34">
        <f>SUMIF('Liste over alle tillæg'!$A$2:$A$146,Differencer!A22,'Liste over alle tillæg'!$J$2:$J$146)</f>
        <v>12823</v>
      </c>
      <c r="I22" s="20">
        <f t="shared" si="2"/>
        <v>0</v>
      </c>
    </row>
    <row r="23" spans="1:9">
      <c r="A23" s="31" t="s">
        <v>261</v>
      </c>
      <c r="B23" s="27" t="s">
        <v>414</v>
      </c>
      <c r="C23" s="28" t="s">
        <v>403</v>
      </c>
      <c r="D23" s="28" t="str">
        <f t="shared" si="0"/>
        <v>Drikkevand</v>
      </c>
      <c r="E23" s="30">
        <v>0</v>
      </c>
      <c r="F23" s="30">
        <v>12994</v>
      </c>
      <c r="G23" s="30">
        <f t="shared" si="1"/>
        <v>12994</v>
      </c>
      <c r="H23" s="34">
        <f>SUMIF('Liste over alle tillæg'!$A$2:$A$146,Differencer!A23,'Liste over alle tillæg'!$J$2:$J$146)</f>
        <v>12994</v>
      </c>
      <c r="I23" s="20">
        <f t="shared" si="2"/>
        <v>0</v>
      </c>
    </row>
    <row r="24" spans="1:9">
      <c r="A24" s="27" t="s">
        <v>254</v>
      </c>
      <c r="B24" s="27" t="s">
        <v>415</v>
      </c>
      <c r="C24" s="28" t="s">
        <v>403</v>
      </c>
      <c r="D24" s="28" t="str">
        <f t="shared" si="0"/>
        <v>Drikkevand</v>
      </c>
      <c r="E24" s="30">
        <v>124944</v>
      </c>
      <c r="F24" s="29">
        <v>14276</v>
      </c>
      <c r="G24" s="30">
        <f t="shared" si="1"/>
        <v>139220</v>
      </c>
      <c r="H24" s="34">
        <f>SUMIF('Liste over alle tillæg'!$A$2:$A$146,Differencer!A24,'Liste over alle tillæg'!$J$2:$J$146)</f>
        <v>139220</v>
      </c>
      <c r="I24" s="20">
        <f t="shared" si="2"/>
        <v>0</v>
      </c>
    </row>
    <row r="25" spans="1:9">
      <c r="A25" s="27" t="s">
        <v>242</v>
      </c>
      <c r="B25" s="27" t="s">
        <v>416</v>
      </c>
      <c r="C25" s="28" t="s">
        <v>403</v>
      </c>
      <c r="D25" s="28" t="str">
        <f t="shared" si="0"/>
        <v>Spildevand</v>
      </c>
      <c r="E25" s="30">
        <v>0</v>
      </c>
      <c r="F25" s="29">
        <v>15446</v>
      </c>
      <c r="G25" s="30">
        <f t="shared" si="1"/>
        <v>15446</v>
      </c>
      <c r="H25" s="34">
        <f>SUMIF('Liste over alle tillæg'!$A$2:$A$146,Differencer!A25,'Liste over alle tillæg'!$J$2:$J$146)</f>
        <v>15446</v>
      </c>
      <c r="I25" s="20">
        <f t="shared" si="2"/>
        <v>0</v>
      </c>
    </row>
    <row r="26" spans="1:9">
      <c r="A26" s="27" t="s">
        <v>213</v>
      </c>
      <c r="B26" s="27" t="s">
        <v>417</v>
      </c>
      <c r="C26" s="28" t="s">
        <v>406</v>
      </c>
      <c r="D26" s="28" t="str">
        <f t="shared" si="0"/>
        <v>Spildevand</v>
      </c>
      <c r="E26" s="30">
        <v>0</v>
      </c>
      <c r="F26" s="30">
        <v>15556</v>
      </c>
      <c r="G26" s="30">
        <f t="shared" si="1"/>
        <v>15556</v>
      </c>
      <c r="H26" s="34">
        <f>SUMIF('Liste over alle tillæg'!$A$2:$A$146,Differencer!A26,'Liste over alle tillæg'!$J$2:$J$146)</f>
        <v>15556</v>
      </c>
      <c r="I26" s="20">
        <f t="shared" si="2"/>
        <v>0</v>
      </c>
    </row>
    <row r="27" spans="1:9">
      <c r="A27" s="27" t="s">
        <v>280</v>
      </c>
      <c r="B27" s="27" t="s">
        <v>418</v>
      </c>
      <c r="C27" s="28" t="s">
        <v>405</v>
      </c>
      <c r="D27" s="28" t="str">
        <f t="shared" si="0"/>
        <v>Drikkevand</v>
      </c>
      <c r="E27" s="30">
        <v>62873</v>
      </c>
      <c r="F27" s="30">
        <v>18428</v>
      </c>
      <c r="G27" s="30">
        <f t="shared" si="1"/>
        <v>81301</v>
      </c>
      <c r="H27" s="34">
        <f>SUMIF('Liste over alle tillæg'!$A$2:$A$146,Differencer!A27,'Liste over alle tillæg'!$J$2:$J$146)</f>
        <v>81301</v>
      </c>
      <c r="I27" s="20">
        <f t="shared" si="2"/>
        <v>0</v>
      </c>
    </row>
    <row r="28" spans="1:9">
      <c r="A28" s="27" t="s">
        <v>249</v>
      </c>
      <c r="B28" s="27" t="s">
        <v>419</v>
      </c>
      <c r="C28" s="28" t="s">
        <v>403</v>
      </c>
      <c r="D28" s="28" t="str">
        <f t="shared" si="0"/>
        <v>Drikkevand</v>
      </c>
      <c r="E28" s="30">
        <v>11122</v>
      </c>
      <c r="F28" s="30">
        <v>19168</v>
      </c>
      <c r="G28" s="30">
        <f t="shared" si="1"/>
        <v>30290</v>
      </c>
      <c r="H28" s="34">
        <f>SUMIF('Liste over alle tillæg'!$A$2:$A$146,Differencer!A28,'Liste over alle tillæg'!$J$2:$J$146)</f>
        <v>30290</v>
      </c>
      <c r="I28" s="20">
        <f t="shared" si="2"/>
        <v>0</v>
      </c>
    </row>
    <row r="29" spans="1:9">
      <c r="A29" s="27" t="s">
        <v>203</v>
      </c>
      <c r="B29" s="27" t="s">
        <v>420</v>
      </c>
      <c r="C29" s="28" t="s">
        <v>406</v>
      </c>
      <c r="D29" s="28" t="str">
        <f t="shared" si="0"/>
        <v>Spildevand</v>
      </c>
      <c r="E29" s="29">
        <v>7895</v>
      </c>
      <c r="F29" s="29">
        <v>19325</v>
      </c>
      <c r="G29" s="30">
        <f t="shared" si="1"/>
        <v>27220</v>
      </c>
      <c r="H29" s="34">
        <f>SUMIF('Liste over alle tillæg'!$A$2:$A$146,Differencer!A29,'Liste over alle tillæg'!$J$2:$J$146)</f>
        <v>27220</v>
      </c>
      <c r="I29" s="20">
        <f t="shared" si="2"/>
        <v>0</v>
      </c>
    </row>
    <row r="30" spans="1:9">
      <c r="A30" s="27" t="s">
        <v>323</v>
      </c>
      <c r="B30" s="27" t="s">
        <v>421</v>
      </c>
      <c r="C30" s="28" t="s">
        <v>405</v>
      </c>
      <c r="D30" s="28" t="str">
        <f t="shared" si="0"/>
        <v>Drikkevand</v>
      </c>
      <c r="E30" s="30">
        <v>0</v>
      </c>
      <c r="F30" s="30">
        <v>27464</v>
      </c>
      <c r="G30" s="30">
        <f t="shared" si="1"/>
        <v>27464</v>
      </c>
      <c r="H30" s="34">
        <f>SUMIF('Liste over alle tillæg'!$A$2:$A$146,Differencer!A30,'Liste over alle tillæg'!$J$2:$J$146)</f>
        <v>27464</v>
      </c>
      <c r="I30" s="20">
        <f t="shared" si="2"/>
        <v>0</v>
      </c>
    </row>
    <row r="31" spans="1:9">
      <c r="A31" s="27" t="s">
        <v>115</v>
      </c>
      <c r="B31" s="27" t="s">
        <v>116</v>
      </c>
      <c r="C31" s="28" t="s">
        <v>406</v>
      </c>
      <c r="D31" s="28" t="str">
        <f t="shared" si="0"/>
        <v>Spildevand</v>
      </c>
      <c r="E31" s="30">
        <v>0</v>
      </c>
      <c r="F31" s="30">
        <v>39074</v>
      </c>
      <c r="G31" s="30">
        <f t="shared" si="1"/>
        <v>39074</v>
      </c>
      <c r="H31" s="34">
        <f>SUMIF('Liste over alle tillæg'!$A$2:$A$146,Differencer!A31,'Liste over alle tillæg'!$J$2:$J$146)</f>
        <v>39074</v>
      </c>
      <c r="I31" s="20">
        <f t="shared" si="2"/>
        <v>0</v>
      </c>
    </row>
    <row r="32" spans="1:9">
      <c r="A32" s="27" t="s">
        <v>76</v>
      </c>
      <c r="B32" s="27" t="s">
        <v>77</v>
      </c>
      <c r="C32" s="28" t="s">
        <v>403</v>
      </c>
      <c r="D32" s="28" t="str">
        <f t="shared" si="0"/>
        <v>Drikkevand</v>
      </c>
      <c r="E32" s="30">
        <v>0</v>
      </c>
      <c r="F32" s="30">
        <v>39490</v>
      </c>
      <c r="G32" s="30">
        <f t="shared" si="1"/>
        <v>39490</v>
      </c>
      <c r="H32" s="34">
        <f>SUMIF('Liste over alle tillæg'!$A$2:$A$146,Differencer!A32,'Liste over alle tillæg'!$J$2:$J$146)</f>
        <v>39490</v>
      </c>
      <c r="I32" s="20">
        <f t="shared" si="2"/>
        <v>0</v>
      </c>
    </row>
    <row r="33" spans="1:11">
      <c r="A33" s="27" t="s">
        <v>40</v>
      </c>
      <c r="B33" s="27" t="s">
        <v>422</v>
      </c>
      <c r="C33" s="28" t="s">
        <v>403</v>
      </c>
      <c r="D33" s="28" t="str">
        <f t="shared" si="0"/>
        <v>Drikkevand</v>
      </c>
      <c r="E33" s="29">
        <v>290196</v>
      </c>
      <c r="F33" s="29">
        <v>45872</v>
      </c>
      <c r="G33" s="30">
        <f t="shared" si="1"/>
        <v>336068</v>
      </c>
      <c r="H33" s="34">
        <f>SUMIF('Liste over alle tillæg'!$A$2:$A$146,Differencer!A33,'Liste over alle tillæg'!$J$2:$J$146)</f>
        <v>336068</v>
      </c>
      <c r="I33" s="20">
        <f t="shared" si="2"/>
        <v>0</v>
      </c>
    </row>
    <row r="34" spans="1:11">
      <c r="A34" s="27" t="s">
        <v>292</v>
      </c>
      <c r="B34" s="27" t="s">
        <v>423</v>
      </c>
      <c r="C34" s="28" t="s">
        <v>403</v>
      </c>
      <c r="D34" s="28" t="str">
        <f t="shared" si="0"/>
        <v>Drikkevand</v>
      </c>
      <c r="E34" s="30">
        <v>778</v>
      </c>
      <c r="F34" s="30">
        <v>58402</v>
      </c>
      <c r="G34" s="30">
        <f t="shared" si="1"/>
        <v>59180</v>
      </c>
      <c r="H34" s="34">
        <f>SUMIF('Liste over alle tillæg'!$A$2:$A$146,Differencer!A34,'Liste over alle tillæg'!$J$2:$J$146)</f>
        <v>59180</v>
      </c>
      <c r="I34" s="20">
        <f t="shared" si="2"/>
        <v>0</v>
      </c>
    </row>
    <row r="35" spans="1:11">
      <c r="A35" s="31" t="s">
        <v>38</v>
      </c>
      <c r="B35" s="27" t="s">
        <v>424</v>
      </c>
      <c r="C35" s="28" t="s">
        <v>406</v>
      </c>
      <c r="D35" s="28" t="str">
        <f t="shared" si="0"/>
        <v>Spildevand</v>
      </c>
      <c r="E35" s="30">
        <v>1577125</v>
      </c>
      <c r="F35" s="30">
        <v>68256</v>
      </c>
      <c r="G35" s="30">
        <f t="shared" si="1"/>
        <v>1645381</v>
      </c>
      <c r="H35" s="34">
        <f>SUMIF('Liste over alle tillæg'!$A$2:$A$146,Differencer!A35,'Liste over alle tillæg'!$J$2:$J$146)</f>
        <v>1645381</v>
      </c>
      <c r="I35" s="20">
        <f t="shared" si="2"/>
        <v>0</v>
      </c>
    </row>
    <row r="36" spans="1:11">
      <c r="A36" s="27" t="s">
        <v>88</v>
      </c>
      <c r="B36" s="27" t="s">
        <v>89</v>
      </c>
      <c r="C36" s="28" t="s">
        <v>405</v>
      </c>
      <c r="D36" s="28" t="str">
        <f t="shared" si="0"/>
        <v>Drikkevand</v>
      </c>
      <c r="E36" s="30">
        <v>0</v>
      </c>
      <c r="F36" s="30">
        <v>93490</v>
      </c>
      <c r="G36" s="30">
        <f t="shared" si="1"/>
        <v>93490</v>
      </c>
      <c r="H36" s="34">
        <f>SUMIF('Liste over alle tillæg'!$A$2:$A$146,Differencer!A36,'Liste over alle tillæg'!$J$2:$J$146)</f>
        <v>93490</v>
      </c>
      <c r="I36" s="20">
        <f t="shared" si="2"/>
        <v>0</v>
      </c>
    </row>
    <row r="37" spans="1:11">
      <c r="A37" s="27" t="s">
        <v>58</v>
      </c>
      <c r="B37" s="27" t="s">
        <v>59</v>
      </c>
      <c r="C37" s="28" t="s">
        <v>403</v>
      </c>
      <c r="D37" s="28" t="str">
        <f t="shared" si="0"/>
        <v>Drikkevand</v>
      </c>
      <c r="E37" s="30">
        <v>227564</v>
      </c>
      <c r="F37" s="30">
        <v>98596</v>
      </c>
      <c r="G37" s="30">
        <f t="shared" si="1"/>
        <v>326160</v>
      </c>
      <c r="H37" s="34">
        <f>SUMIF('Liste over alle tillæg'!$A$2:$A$146,Differencer!A37,'Liste over alle tillæg'!$J$2:$J$146)</f>
        <v>326160</v>
      </c>
      <c r="I37" s="20">
        <f t="shared" si="2"/>
        <v>0</v>
      </c>
    </row>
    <row r="38" spans="1:11">
      <c r="A38" s="27" t="s">
        <v>37</v>
      </c>
      <c r="B38" s="27" t="s">
        <v>8</v>
      </c>
      <c r="C38" s="28" t="s">
        <v>406</v>
      </c>
      <c r="D38" s="28" t="str">
        <f t="shared" si="0"/>
        <v>Spildevand</v>
      </c>
      <c r="E38" s="30">
        <v>0</v>
      </c>
      <c r="F38" s="30">
        <v>111256</v>
      </c>
      <c r="G38" s="30">
        <f t="shared" si="1"/>
        <v>111256</v>
      </c>
      <c r="H38" s="34">
        <f>SUMIF('Liste over alle tillæg'!$A$2:$A$146,Differencer!A38,'Liste over alle tillæg'!$J$2:$J$146)</f>
        <v>111256</v>
      </c>
      <c r="I38" s="20">
        <f t="shared" si="2"/>
        <v>0</v>
      </c>
    </row>
    <row r="39" spans="1:11">
      <c r="A39" s="27" t="s">
        <v>36</v>
      </c>
      <c r="B39" s="27" t="s">
        <v>35</v>
      </c>
      <c r="C39" s="28" t="s">
        <v>406</v>
      </c>
      <c r="D39" s="28" t="str">
        <f t="shared" si="0"/>
        <v>Spildevand</v>
      </c>
      <c r="E39" s="30">
        <v>0</v>
      </c>
      <c r="F39" s="30">
        <v>113362</v>
      </c>
      <c r="G39" s="30">
        <f t="shared" si="1"/>
        <v>113362</v>
      </c>
      <c r="H39" s="34">
        <f>SUMIF('Liste over alle tillæg'!$A$2:$A$146,Differencer!A39,'Liste over alle tillæg'!$J$2:$J$146)</f>
        <v>113362</v>
      </c>
      <c r="I39" s="20">
        <f t="shared" si="2"/>
        <v>0</v>
      </c>
    </row>
    <row r="40" spans="1:11">
      <c r="A40" s="31" t="s">
        <v>127</v>
      </c>
      <c r="B40" s="27" t="s">
        <v>128</v>
      </c>
      <c r="C40" s="28" t="s">
        <v>406</v>
      </c>
      <c r="D40" s="28" t="str">
        <f t="shared" si="0"/>
        <v>Spildevand</v>
      </c>
      <c r="E40" s="30">
        <v>36505</v>
      </c>
      <c r="F40" s="30">
        <v>120716</v>
      </c>
      <c r="G40" s="30">
        <f t="shared" si="1"/>
        <v>157221</v>
      </c>
      <c r="H40" s="34">
        <f>SUMIF('Liste over alle tillæg'!$A$2:$A$146,Differencer!A40,'Liste over alle tillæg'!$J$2:$J$146)</f>
        <v>157221</v>
      </c>
      <c r="I40" s="20">
        <f t="shared" si="2"/>
        <v>0</v>
      </c>
    </row>
    <row r="41" spans="1:11">
      <c r="A41" s="27" t="s">
        <v>200</v>
      </c>
      <c r="B41" s="27" t="s">
        <v>425</v>
      </c>
      <c r="C41" s="28" t="s">
        <v>406</v>
      </c>
      <c r="D41" s="28" t="str">
        <f t="shared" si="0"/>
        <v>Spildevand</v>
      </c>
      <c r="E41" s="30">
        <v>0</v>
      </c>
      <c r="F41" s="30">
        <v>144562</v>
      </c>
      <c r="G41" s="30">
        <f t="shared" si="1"/>
        <v>144562</v>
      </c>
      <c r="H41" s="34">
        <f>SUMIF('Liste over alle tillæg'!$A$2:$A$146,Differencer!A41,'Liste over alle tillæg'!$J$2:$J$146)</f>
        <v>0</v>
      </c>
      <c r="I41" s="20">
        <f t="shared" si="2"/>
        <v>144562</v>
      </c>
    </row>
    <row r="42" spans="1:11">
      <c r="A42" s="31" t="s">
        <v>178</v>
      </c>
      <c r="B42" s="27" t="s">
        <v>179</v>
      </c>
      <c r="C42" s="28" t="s">
        <v>406</v>
      </c>
      <c r="D42" s="28" t="str">
        <f t="shared" si="0"/>
        <v>Spildevand</v>
      </c>
      <c r="E42" s="30">
        <v>0</v>
      </c>
      <c r="F42" s="30">
        <v>165983</v>
      </c>
      <c r="G42" s="30">
        <f t="shared" si="1"/>
        <v>165983</v>
      </c>
      <c r="H42" s="34">
        <f>SUMIF('Liste over alle tillæg'!$A$2:$A$146,Differencer!A42,'Liste over alle tillæg'!$J$2:$J$146)</f>
        <v>0</v>
      </c>
      <c r="I42" s="20">
        <f t="shared" si="2"/>
        <v>165983</v>
      </c>
    </row>
    <row r="43" spans="1:11">
      <c r="A43" s="31" t="s">
        <v>28</v>
      </c>
      <c r="B43" s="27" t="s">
        <v>426</v>
      </c>
      <c r="C43" s="28" t="s">
        <v>406</v>
      </c>
      <c r="D43" s="28" t="str">
        <f t="shared" si="0"/>
        <v>Spildevand</v>
      </c>
      <c r="E43" s="30">
        <v>806554</v>
      </c>
      <c r="F43" s="30">
        <v>191506</v>
      </c>
      <c r="G43" s="30">
        <f t="shared" si="1"/>
        <v>998060</v>
      </c>
      <c r="H43" s="34">
        <f>SUMIF('Liste over alle tillæg'!$A$2:$A$146,Differencer!A43,'Liste over alle tillæg'!$J$2:$J$146)</f>
        <v>998060</v>
      </c>
      <c r="I43" s="20">
        <f t="shared" si="2"/>
        <v>0</v>
      </c>
    </row>
    <row r="44" spans="1:11">
      <c r="A44" s="27" t="s">
        <v>244</v>
      </c>
      <c r="B44" s="27" t="s">
        <v>427</v>
      </c>
      <c r="C44" s="28" t="s">
        <v>406</v>
      </c>
      <c r="D44" s="28" t="str">
        <f t="shared" si="0"/>
        <v>Spildevand</v>
      </c>
      <c r="E44" s="30">
        <v>731157</v>
      </c>
      <c r="F44" s="30">
        <v>273343</v>
      </c>
      <c r="G44" s="30">
        <f t="shared" si="1"/>
        <v>1004500</v>
      </c>
      <c r="H44" s="34">
        <f>SUMIF('Liste over alle tillæg'!$A$2:$A$146,Differencer!A44,'Liste over alle tillæg'!$J$2:$J$146)</f>
        <v>1004500</v>
      </c>
      <c r="I44" s="20">
        <f t="shared" si="2"/>
        <v>0</v>
      </c>
    </row>
    <row r="45" spans="1:11">
      <c r="A45" s="27" t="s">
        <v>428</v>
      </c>
      <c r="B45" s="27" t="s">
        <v>429</v>
      </c>
      <c r="C45" s="28" t="s">
        <v>403</v>
      </c>
      <c r="D45" s="28" t="str">
        <f t="shared" si="0"/>
        <v>Drikkevand</v>
      </c>
      <c r="E45" s="30">
        <v>321888</v>
      </c>
      <c r="F45" s="30">
        <v>387381</v>
      </c>
      <c r="G45" s="30">
        <f t="shared" si="1"/>
        <v>709269</v>
      </c>
      <c r="H45" s="34">
        <f>SUMIF('Liste over alle tillæg'!$A$2:$A$146,Differencer!A45,'Liste over alle tillæg'!$J$2:$J$146)</f>
        <v>0</v>
      </c>
      <c r="I45" s="20">
        <f t="shared" si="2"/>
        <v>709269</v>
      </c>
      <c r="K45" t="s">
        <v>435</v>
      </c>
    </row>
    <row r="46" spans="1:11">
      <c r="A46" s="27" t="s">
        <v>50</v>
      </c>
      <c r="B46" s="27" t="s">
        <v>51</v>
      </c>
      <c r="C46" s="28" t="s">
        <v>405</v>
      </c>
      <c r="D46" s="28" t="str">
        <f t="shared" si="0"/>
        <v>Drikkevand</v>
      </c>
      <c r="E46" s="30">
        <v>1928152</v>
      </c>
      <c r="F46" s="30">
        <v>458380</v>
      </c>
      <c r="G46" s="30">
        <f t="shared" si="1"/>
        <v>2386532</v>
      </c>
      <c r="H46" s="34">
        <f>SUMIF('Liste over alle tillæg'!$A$2:$A$146,Differencer!A46,'Liste over alle tillæg'!$J$2:$J$146)</f>
        <v>2386532</v>
      </c>
      <c r="I46" s="20">
        <f t="shared" si="2"/>
        <v>0</v>
      </c>
    </row>
    <row r="47" spans="1:11">
      <c r="A47" s="27" t="s">
        <v>343</v>
      </c>
      <c r="B47" s="27" t="s">
        <v>344</v>
      </c>
      <c r="C47" s="28" t="s">
        <v>406</v>
      </c>
      <c r="D47" s="28" t="str">
        <f t="shared" si="0"/>
        <v>Spildevand</v>
      </c>
      <c r="E47" s="30">
        <v>0</v>
      </c>
      <c r="F47" s="30">
        <v>463321</v>
      </c>
      <c r="G47" s="30">
        <f t="shared" si="1"/>
        <v>463321</v>
      </c>
      <c r="H47" s="34">
        <f>SUMIF('Liste over alle tillæg'!$A$2:$A$146,Differencer!A47,'Liste over alle tillæg'!$J$2:$J$146)</f>
        <v>463321</v>
      </c>
      <c r="I47" s="20">
        <f t="shared" si="2"/>
        <v>0</v>
      </c>
    </row>
    <row r="48" spans="1:11">
      <c r="A48" s="27" t="s">
        <v>330</v>
      </c>
      <c r="B48" s="27" t="s">
        <v>430</v>
      </c>
      <c r="C48" s="28" t="s">
        <v>405</v>
      </c>
      <c r="D48" s="28" t="str">
        <f t="shared" si="0"/>
        <v>Drikkevand</v>
      </c>
      <c r="E48" s="30">
        <v>3948857</v>
      </c>
      <c r="F48" s="30">
        <v>575256</v>
      </c>
      <c r="G48" s="30">
        <f t="shared" si="1"/>
        <v>4524113</v>
      </c>
      <c r="H48" s="34">
        <f>SUMIF('Liste over alle tillæg'!$A$2:$A$146,Differencer!A48,'Liste over alle tillæg'!$J$2:$J$146)</f>
        <v>4524113</v>
      </c>
      <c r="I48" s="20">
        <f t="shared" si="2"/>
        <v>0</v>
      </c>
    </row>
    <row r="49" spans="1:11">
      <c r="A49" s="27" t="s">
        <v>119</v>
      </c>
      <c r="B49" s="27" t="s">
        <v>120</v>
      </c>
      <c r="C49" s="28" t="s">
        <v>406</v>
      </c>
      <c r="D49" s="28" t="str">
        <f t="shared" si="0"/>
        <v>Spildevand</v>
      </c>
      <c r="E49" s="30">
        <v>500720</v>
      </c>
      <c r="F49" s="30">
        <v>601570</v>
      </c>
      <c r="G49" s="30">
        <f t="shared" si="1"/>
        <v>1102290</v>
      </c>
      <c r="H49" s="34">
        <f>SUMIF('Liste over alle tillæg'!$A$2:$A$146,Differencer!A49,'Liste over alle tillæg'!$J$2:$J$146)</f>
        <v>1102290</v>
      </c>
      <c r="I49" s="20">
        <f t="shared" si="2"/>
        <v>0</v>
      </c>
    </row>
    <row r="50" spans="1:11">
      <c r="A50" s="27" t="s">
        <v>209</v>
      </c>
      <c r="B50" s="27" t="s">
        <v>355</v>
      </c>
      <c r="C50" s="28" t="s">
        <v>406</v>
      </c>
      <c r="D50" s="28" t="str">
        <f t="shared" si="0"/>
        <v>Spildevand</v>
      </c>
      <c r="E50" s="30">
        <v>7416601</v>
      </c>
      <c r="F50" s="30">
        <v>649150</v>
      </c>
      <c r="G50" s="30">
        <f t="shared" si="1"/>
        <v>8065751</v>
      </c>
      <c r="H50" s="34">
        <f>SUMIF('Liste over alle tillæg'!$A$2:$A$146,Differencer!A50,'Liste over alle tillæg'!$J$2:$J$146)</f>
        <v>752846</v>
      </c>
      <c r="I50" s="20">
        <f t="shared" si="2"/>
        <v>7312905</v>
      </c>
      <c r="K50" t="s">
        <v>434</v>
      </c>
    </row>
    <row r="51" spans="1:11">
      <c r="A51" s="27" t="s">
        <v>133</v>
      </c>
      <c r="B51" s="27" t="s">
        <v>134</v>
      </c>
      <c r="C51" s="28" t="s">
        <v>406</v>
      </c>
      <c r="D51" s="28" t="str">
        <f t="shared" si="0"/>
        <v>Spildevand</v>
      </c>
      <c r="E51" s="30">
        <v>276302</v>
      </c>
      <c r="F51" s="30">
        <v>697740</v>
      </c>
      <c r="G51" s="30">
        <f t="shared" si="1"/>
        <v>974042</v>
      </c>
      <c r="H51" s="34">
        <f>SUMIF('Liste over alle tillæg'!$A$2:$A$146,Differencer!A51,'Liste over alle tillæg'!$J$2:$J$146)</f>
        <v>974042</v>
      </c>
      <c r="I51" s="20">
        <f t="shared" si="2"/>
        <v>0</v>
      </c>
    </row>
    <row r="52" spans="1:11">
      <c r="A52" s="27" t="s">
        <v>82</v>
      </c>
      <c r="B52" s="27" t="s">
        <v>83</v>
      </c>
      <c r="C52" s="28" t="s">
        <v>405</v>
      </c>
      <c r="D52" s="28" t="str">
        <f t="shared" si="0"/>
        <v>Drikkevand</v>
      </c>
      <c r="E52" s="30">
        <v>0</v>
      </c>
      <c r="F52" s="30">
        <v>884042</v>
      </c>
      <c r="G52" s="30">
        <f t="shared" si="1"/>
        <v>884042</v>
      </c>
      <c r="H52" s="34">
        <f>SUMIF('Liste over alle tillæg'!$A$2:$A$146,Differencer!A52,'Liste over alle tillæg'!$J$2:$J$146)</f>
        <v>238821</v>
      </c>
      <c r="I52" s="20">
        <f t="shared" si="2"/>
        <v>645221</v>
      </c>
    </row>
    <row r="53" spans="1:11">
      <c r="A53" s="31" t="s">
        <v>129</v>
      </c>
      <c r="B53" s="27" t="s">
        <v>130</v>
      </c>
      <c r="C53" s="28" t="s">
        <v>406</v>
      </c>
      <c r="D53" s="28" t="str">
        <f t="shared" si="0"/>
        <v>Spildevand</v>
      </c>
      <c r="E53" s="30">
        <v>0</v>
      </c>
      <c r="F53" s="30">
        <v>1152710</v>
      </c>
      <c r="G53" s="30">
        <f t="shared" si="1"/>
        <v>1152710</v>
      </c>
      <c r="H53" s="34">
        <f>SUMIF('Liste over alle tillæg'!$A$2:$A$146,Differencer!A53,'Liste over alle tillæg'!$J$2:$J$146)</f>
        <v>1152710</v>
      </c>
      <c r="I53" s="20">
        <f t="shared" si="2"/>
        <v>0</v>
      </c>
    </row>
    <row r="54" spans="1:11">
      <c r="A54" s="27" t="s">
        <v>94</v>
      </c>
      <c r="B54" s="27" t="s">
        <v>95</v>
      </c>
      <c r="C54" s="28" t="s">
        <v>406</v>
      </c>
      <c r="D54" s="28" t="str">
        <f t="shared" si="0"/>
        <v>Spildevand</v>
      </c>
      <c r="E54" s="30">
        <v>0</v>
      </c>
      <c r="F54" s="30">
        <v>1205369</v>
      </c>
      <c r="G54" s="30">
        <f t="shared" si="1"/>
        <v>1205369</v>
      </c>
      <c r="H54" s="34">
        <f>SUMIF('Liste over alle tillæg'!$A$2:$A$146,Differencer!A54,'Liste over alle tillæg'!$J$2:$J$146)</f>
        <v>1205369</v>
      </c>
      <c r="I54" s="20">
        <f t="shared" si="2"/>
        <v>0</v>
      </c>
    </row>
    <row r="55" spans="1:11">
      <c r="A55" s="27" t="s">
        <v>138</v>
      </c>
      <c r="B55" s="27" t="s">
        <v>89</v>
      </c>
      <c r="C55" s="28" t="s">
        <v>406</v>
      </c>
      <c r="D55" s="28" t="str">
        <f t="shared" si="0"/>
        <v>Spildevand</v>
      </c>
      <c r="E55" s="30">
        <v>0</v>
      </c>
      <c r="F55" s="30">
        <v>2932937</v>
      </c>
      <c r="G55" s="30">
        <f t="shared" si="1"/>
        <v>2932937</v>
      </c>
      <c r="H55" s="34">
        <f>SUMIF('Liste over alle tillæg'!$A$2:$A$146,Differencer!A55,'Liste over alle tillæg'!$J$2:$J$146)</f>
        <v>3021059</v>
      </c>
      <c r="I55" s="20">
        <f t="shared" si="2"/>
        <v>-88122</v>
      </c>
    </row>
    <row r="56" spans="1:11">
      <c r="A56" s="31" t="s">
        <v>363</v>
      </c>
      <c r="B56" s="27" t="s">
        <v>430</v>
      </c>
      <c r="C56" s="28" t="s">
        <v>406</v>
      </c>
      <c r="D56" s="28" t="str">
        <f t="shared" si="0"/>
        <v>Spildevand</v>
      </c>
      <c r="E56" s="30">
        <v>2174681</v>
      </c>
      <c r="F56" s="30">
        <v>5127810</v>
      </c>
      <c r="G56" s="30">
        <f t="shared" si="1"/>
        <v>7302491</v>
      </c>
      <c r="H56" s="34">
        <f>SUMIF('Liste over alle tillæg'!$A$2:$A$146,Differencer!A56,'Liste over alle tillæg'!$J$2:$J$146)</f>
        <v>7302491</v>
      </c>
      <c r="I56" s="20">
        <f t="shared" si="2"/>
        <v>0</v>
      </c>
    </row>
    <row r="57" spans="1:11">
      <c r="E57" s="20">
        <f>SUM(E3:E56)</f>
        <v>23262027</v>
      </c>
      <c r="F57" s="20">
        <f>SUM(F3:F56)</f>
        <v>16940608</v>
      </c>
    </row>
    <row r="59" spans="1:11">
      <c r="F59" s="20">
        <f>F57+E57</f>
        <v>40202635</v>
      </c>
      <c r="G59" s="20">
        <f>F59-'Tabel %'!F12</f>
        <v>8889818</v>
      </c>
    </row>
  </sheetData>
  <protectedRanges>
    <protectedRange password="9A53" sqref="C1:D2 A1:A2" name="Område1"/>
  </protectedRanges>
  <customSheetViews>
    <customSheetView guid="{E1924101-1A4B-4122-A61F-C470C1C303B3}" state="hidden" topLeftCell="A37">
      <selection activeCell="J52" sqref="J52"/>
      <pageMargins left="0.7" right="0.7" top="0.75" bottom="0.75" header="0.3" footer="0.3"/>
    </customSheetView>
  </customSheetView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A136" workbookViewId="0">
      <selection activeCell="Y179" sqref="Y179"/>
    </sheetView>
  </sheetViews>
  <sheetFormatPr defaultRowHeight="15"/>
  <cols>
    <col min="10" max="10" width="11.28515625" bestFit="1" customWidth="1"/>
  </cols>
  <sheetData>
    <row r="1" spans="1:10" ht="90">
      <c r="A1" s="1" t="s">
        <v>25</v>
      </c>
      <c r="B1" s="1" t="s">
        <v>0</v>
      </c>
      <c r="C1" s="1" t="s">
        <v>1</v>
      </c>
      <c r="D1" s="1" t="s">
        <v>24</v>
      </c>
      <c r="E1" s="1" t="s">
        <v>2</v>
      </c>
      <c r="F1" s="1" t="s">
        <v>3</v>
      </c>
      <c r="G1" s="2" t="s">
        <v>168</v>
      </c>
      <c r="H1" s="2" t="s">
        <v>170</v>
      </c>
      <c r="I1" s="2" t="s">
        <v>169</v>
      </c>
    </row>
    <row r="2" spans="1:10">
      <c r="A2" s="4" t="s">
        <v>209</v>
      </c>
      <c r="B2" s="4" t="s">
        <v>210</v>
      </c>
      <c r="C2" s="4" t="s">
        <v>211</v>
      </c>
      <c r="D2" s="4" t="s">
        <v>62</v>
      </c>
      <c r="E2" s="4" t="s">
        <v>5</v>
      </c>
      <c r="F2" s="4" t="s">
        <v>9</v>
      </c>
      <c r="G2" s="5">
        <v>508877</v>
      </c>
      <c r="H2" s="5">
        <v>0</v>
      </c>
      <c r="I2" s="5">
        <v>50965</v>
      </c>
      <c r="J2" s="32">
        <f>SUM(G2:I2)</f>
        <v>559842</v>
      </c>
    </row>
    <row r="3" spans="1:10">
      <c r="A3" s="4" t="s">
        <v>94</v>
      </c>
      <c r="B3" s="4" t="s">
        <v>95</v>
      </c>
      <c r="C3" s="4" t="s">
        <v>96</v>
      </c>
      <c r="D3" s="4" t="s">
        <v>62</v>
      </c>
      <c r="E3" s="4" t="s">
        <v>22</v>
      </c>
      <c r="F3" s="4" t="s">
        <v>97</v>
      </c>
      <c r="G3" s="5">
        <v>145783</v>
      </c>
      <c r="H3" s="5">
        <v>402005</v>
      </c>
      <c r="I3" s="5">
        <v>0</v>
      </c>
      <c r="J3" s="32">
        <f t="shared" ref="J3:J66" si="0">SUM(G3:I3)</f>
        <v>547788</v>
      </c>
    </row>
    <row r="4" spans="1:10">
      <c r="A4" s="4" t="s">
        <v>28</v>
      </c>
      <c r="B4" s="4" t="s">
        <v>10</v>
      </c>
      <c r="C4" s="4" t="s">
        <v>99</v>
      </c>
      <c r="D4" s="4" t="s">
        <v>62</v>
      </c>
      <c r="E4" s="4" t="s">
        <v>5</v>
      </c>
      <c r="F4" s="4" t="s">
        <v>9</v>
      </c>
      <c r="G4" s="5">
        <v>0</v>
      </c>
      <c r="H4" s="5">
        <v>0</v>
      </c>
      <c r="I4" s="5">
        <v>775826</v>
      </c>
      <c r="J4" s="32">
        <f t="shared" si="0"/>
        <v>775826</v>
      </c>
    </row>
    <row r="5" spans="1:10">
      <c r="A5" s="4" t="s">
        <v>28</v>
      </c>
      <c r="B5" s="4" t="s">
        <v>10</v>
      </c>
      <c r="C5" s="4" t="s">
        <v>100</v>
      </c>
      <c r="D5" s="4" t="s">
        <v>62</v>
      </c>
      <c r="E5" s="4" t="s">
        <v>5</v>
      </c>
      <c r="F5" s="4" t="s">
        <v>9</v>
      </c>
      <c r="G5" s="5">
        <v>111941</v>
      </c>
      <c r="H5" s="5">
        <v>0</v>
      </c>
      <c r="I5" s="5">
        <v>0</v>
      </c>
      <c r="J5" s="32">
        <f t="shared" si="0"/>
        <v>111941</v>
      </c>
    </row>
    <row r="6" spans="1:10">
      <c r="A6" s="4" t="s">
        <v>185</v>
      </c>
      <c r="B6" s="4" t="s">
        <v>186</v>
      </c>
      <c r="C6" s="4" t="s">
        <v>131</v>
      </c>
      <c r="D6" s="4" t="s">
        <v>62</v>
      </c>
      <c r="E6" s="4" t="s">
        <v>4</v>
      </c>
      <c r="F6" s="4" t="s">
        <v>66</v>
      </c>
      <c r="G6" s="5">
        <v>0</v>
      </c>
      <c r="H6" s="5">
        <v>0</v>
      </c>
      <c r="I6" s="5">
        <v>0</v>
      </c>
      <c r="J6" s="32">
        <f t="shared" si="0"/>
        <v>0</v>
      </c>
    </row>
    <row r="7" spans="1:10">
      <c r="A7" s="4" t="s">
        <v>50</v>
      </c>
      <c r="B7" s="4" t="s">
        <v>51</v>
      </c>
      <c r="C7" s="4" t="s">
        <v>52</v>
      </c>
      <c r="D7" s="4" t="s">
        <v>44</v>
      </c>
      <c r="E7" s="4" t="s">
        <v>5</v>
      </c>
      <c r="F7" s="4" t="s">
        <v>9</v>
      </c>
      <c r="G7" s="5">
        <v>0</v>
      </c>
      <c r="H7" s="5">
        <v>458380</v>
      </c>
      <c r="I7" s="5">
        <v>1928152</v>
      </c>
      <c r="J7" s="32">
        <f t="shared" si="0"/>
        <v>2386532</v>
      </c>
    </row>
    <row r="8" spans="1:10">
      <c r="A8" s="4" t="s">
        <v>275</v>
      </c>
      <c r="B8" s="4" t="s">
        <v>276</v>
      </c>
      <c r="C8" s="4" t="s">
        <v>277</v>
      </c>
      <c r="D8" s="4" t="s">
        <v>62</v>
      </c>
      <c r="E8" s="4" t="s">
        <v>228</v>
      </c>
      <c r="F8" s="4" t="s">
        <v>197</v>
      </c>
      <c r="G8" s="5">
        <v>0</v>
      </c>
      <c r="H8" s="5">
        <v>0</v>
      </c>
      <c r="I8" s="5">
        <v>0</v>
      </c>
      <c r="J8" s="32">
        <f t="shared" si="0"/>
        <v>0</v>
      </c>
    </row>
    <row r="9" spans="1:10">
      <c r="A9" s="4" t="s">
        <v>32</v>
      </c>
      <c r="B9" s="4" t="s">
        <v>196</v>
      </c>
      <c r="C9" s="4" t="s">
        <v>96</v>
      </c>
      <c r="D9" s="4" t="s">
        <v>62</v>
      </c>
      <c r="E9" s="4" t="s">
        <v>4</v>
      </c>
      <c r="F9" s="4" t="s">
        <v>197</v>
      </c>
      <c r="G9" s="5">
        <v>0</v>
      </c>
      <c r="H9" s="5">
        <v>0</v>
      </c>
      <c r="I9" s="5">
        <v>0</v>
      </c>
      <c r="J9" s="32">
        <f t="shared" si="0"/>
        <v>0</v>
      </c>
    </row>
    <row r="10" spans="1:10">
      <c r="A10" s="4" t="s">
        <v>221</v>
      </c>
      <c r="B10" s="4" t="s">
        <v>222</v>
      </c>
      <c r="C10" s="4" t="s">
        <v>223</v>
      </c>
      <c r="D10" s="4" t="s">
        <v>62</v>
      </c>
      <c r="E10" s="4" t="s">
        <v>4</v>
      </c>
      <c r="F10" s="4" t="s">
        <v>224</v>
      </c>
      <c r="G10" s="5">
        <v>0</v>
      </c>
      <c r="H10" s="5">
        <v>0</v>
      </c>
      <c r="I10" s="5">
        <v>0</v>
      </c>
      <c r="J10" s="32">
        <f t="shared" si="0"/>
        <v>0</v>
      </c>
    </row>
    <row r="11" spans="1:10">
      <c r="A11" s="4" t="s">
        <v>106</v>
      </c>
      <c r="B11" s="4" t="s">
        <v>107</v>
      </c>
      <c r="C11" s="4" t="s">
        <v>108</v>
      </c>
      <c r="D11" s="4" t="s">
        <v>62</v>
      </c>
      <c r="E11" s="4" t="s">
        <v>4</v>
      </c>
      <c r="F11" s="4" t="s">
        <v>112</v>
      </c>
      <c r="G11" s="5">
        <v>0</v>
      </c>
      <c r="H11" s="5">
        <v>0</v>
      </c>
      <c r="I11" s="5">
        <v>0</v>
      </c>
      <c r="J11" s="32">
        <f t="shared" si="0"/>
        <v>0</v>
      </c>
    </row>
    <row r="12" spans="1:10">
      <c r="A12" s="4" t="s">
        <v>106</v>
      </c>
      <c r="B12" s="4" t="s">
        <v>107</v>
      </c>
      <c r="C12" s="4" t="s">
        <v>109</v>
      </c>
      <c r="D12" s="4" t="s">
        <v>62</v>
      </c>
      <c r="E12" s="4" t="s">
        <v>4</v>
      </c>
      <c r="F12" s="4" t="s">
        <v>112</v>
      </c>
      <c r="G12" s="5">
        <v>0</v>
      </c>
      <c r="H12" s="5">
        <v>0</v>
      </c>
      <c r="I12" s="5">
        <v>0</v>
      </c>
      <c r="J12" s="32">
        <f t="shared" si="0"/>
        <v>0</v>
      </c>
    </row>
    <row r="13" spans="1:10">
      <c r="A13" s="4" t="s">
        <v>106</v>
      </c>
      <c r="B13" s="4" t="s">
        <v>107</v>
      </c>
      <c r="C13" s="4" t="s">
        <v>110</v>
      </c>
      <c r="D13" s="4" t="s">
        <v>62</v>
      </c>
      <c r="E13" s="4" t="s">
        <v>4</v>
      </c>
      <c r="F13" s="4" t="s">
        <v>66</v>
      </c>
      <c r="G13" s="5">
        <v>0</v>
      </c>
      <c r="H13" s="5">
        <v>0</v>
      </c>
      <c r="I13" s="5">
        <v>0</v>
      </c>
      <c r="J13" s="32">
        <f t="shared" si="0"/>
        <v>0</v>
      </c>
    </row>
    <row r="14" spans="1:10">
      <c r="A14" s="4" t="s">
        <v>106</v>
      </c>
      <c r="B14" s="4" t="s">
        <v>107</v>
      </c>
      <c r="C14" s="4" t="s">
        <v>111</v>
      </c>
      <c r="D14" s="4" t="s">
        <v>62</v>
      </c>
      <c r="E14" s="4" t="s">
        <v>4</v>
      </c>
      <c r="F14" s="4" t="s">
        <v>112</v>
      </c>
      <c r="G14" s="5">
        <v>0</v>
      </c>
      <c r="H14" s="5">
        <v>0</v>
      </c>
      <c r="I14" s="5">
        <v>0</v>
      </c>
      <c r="J14" s="32">
        <f t="shared" si="0"/>
        <v>0</v>
      </c>
    </row>
    <row r="15" spans="1:10">
      <c r="A15" s="4" t="s">
        <v>58</v>
      </c>
      <c r="B15" s="4" t="s">
        <v>336</v>
      </c>
      <c r="C15" s="4" t="s">
        <v>310</v>
      </c>
      <c r="D15" s="4" t="s">
        <v>62</v>
      </c>
      <c r="E15" s="4" t="s">
        <v>206</v>
      </c>
      <c r="F15" s="4" t="s">
        <v>9</v>
      </c>
      <c r="G15" s="5">
        <v>0</v>
      </c>
      <c r="H15" s="5">
        <v>0</v>
      </c>
      <c r="I15" s="5">
        <v>174681</v>
      </c>
      <c r="J15" s="32">
        <f t="shared" si="0"/>
        <v>174681</v>
      </c>
    </row>
    <row r="16" spans="1:10">
      <c r="A16" s="4" t="s">
        <v>225</v>
      </c>
      <c r="B16" s="4" t="s">
        <v>226</v>
      </c>
      <c r="C16" s="4" t="s">
        <v>227</v>
      </c>
      <c r="D16" s="4" t="s">
        <v>62</v>
      </c>
      <c r="E16" s="4" t="s">
        <v>228</v>
      </c>
      <c r="F16" s="4" t="s">
        <v>229</v>
      </c>
      <c r="G16" s="5">
        <v>0</v>
      </c>
      <c r="H16" s="5">
        <v>0</v>
      </c>
      <c r="I16" s="5">
        <v>0</v>
      </c>
      <c r="J16" s="32">
        <f t="shared" si="0"/>
        <v>0</v>
      </c>
    </row>
    <row r="17" spans="1:10">
      <c r="A17" s="4" t="s">
        <v>225</v>
      </c>
      <c r="B17" s="4" t="s">
        <v>226</v>
      </c>
      <c r="C17" s="4" t="s">
        <v>230</v>
      </c>
      <c r="D17" s="4" t="s">
        <v>62</v>
      </c>
      <c r="E17" s="4" t="s">
        <v>228</v>
      </c>
      <c r="F17" s="4" t="s">
        <v>229</v>
      </c>
      <c r="G17" s="5">
        <v>0</v>
      </c>
      <c r="H17" s="5">
        <v>0</v>
      </c>
      <c r="I17" s="5">
        <v>0</v>
      </c>
      <c r="J17" s="32">
        <f t="shared" si="0"/>
        <v>0</v>
      </c>
    </row>
    <row r="18" spans="1:10">
      <c r="A18" s="4" t="s">
        <v>119</v>
      </c>
      <c r="B18" s="4" t="s">
        <v>120</v>
      </c>
      <c r="C18" s="4" t="s">
        <v>122</v>
      </c>
      <c r="D18" s="4" t="s">
        <v>62</v>
      </c>
      <c r="E18" s="4" t="s">
        <v>5</v>
      </c>
      <c r="F18" s="4" t="s">
        <v>9</v>
      </c>
      <c r="G18" s="5">
        <v>0</v>
      </c>
      <c r="H18" s="5">
        <v>0</v>
      </c>
      <c r="I18" s="5">
        <v>500720</v>
      </c>
      <c r="J18" s="32">
        <f t="shared" si="0"/>
        <v>500720</v>
      </c>
    </row>
    <row r="19" spans="1:10">
      <c r="A19" s="4" t="s">
        <v>63</v>
      </c>
      <c r="B19" s="4" t="s">
        <v>64</v>
      </c>
      <c r="C19" s="4" t="s">
        <v>65</v>
      </c>
      <c r="D19" s="4" t="s">
        <v>44</v>
      </c>
      <c r="E19" s="4" t="s">
        <v>4</v>
      </c>
      <c r="F19" s="4" t="s">
        <v>66</v>
      </c>
      <c r="G19" s="5">
        <v>0</v>
      </c>
      <c r="H19" s="5">
        <v>0</v>
      </c>
      <c r="I19" s="5">
        <v>0</v>
      </c>
      <c r="J19" s="32">
        <f t="shared" si="0"/>
        <v>0</v>
      </c>
    </row>
    <row r="20" spans="1:10">
      <c r="A20" s="4" t="s">
        <v>119</v>
      </c>
      <c r="B20" s="4" t="s">
        <v>120</v>
      </c>
      <c r="C20" s="4" t="s">
        <v>123</v>
      </c>
      <c r="D20" s="4" t="s">
        <v>62</v>
      </c>
      <c r="E20" s="4" t="s">
        <v>5</v>
      </c>
      <c r="F20" s="4" t="s">
        <v>9</v>
      </c>
      <c r="G20" s="5">
        <v>266137</v>
      </c>
      <c r="H20" s="5">
        <v>0</v>
      </c>
      <c r="I20" s="5">
        <v>0</v>
      </c>
      <c r="J20" s="32">
        <f t="shared" si="0"/>
        <v>266137</v>
      </c>
    </row>
    <row r="21" spans="1:10">
      <c r="A21" s="4" t="s">
        <v>119</v>
      </c>
      <c r="B21" s="4" t="s">
        <v>120</v>
      </c>
      <c r="C21" s="4" t="s">
        <v>124</v>
      </c>
      <c r="D21" s="4" t="s">
        <v>62</v>
      </c>
      <c r="E21" s="4" t="s">
        <v>5</v>
      </c>
      <c r="F21" s="4" t="s">
        <v>9</v>
      </c>
      <c r="G21" s="5">
        <v>322415</v>
      </c>
      <c r="H21" s="5">
        <v>0</v>
      </c>
      <c r="I21" s="5">
        <v>0</v>
      </c>
      <c r="J21" s="32">
        <f t="shared" si="0"/>
        <v>322415</v>
      </c>
    </row>
    <row r="22" spans="1:10">
      <c r="A22" s="4" t="s">
        <v>127</v>
      </c>
      <c r="B22" s="4" t="s">
        <v>128</v>
      </c>
      <c r="C22" s="4" t="s">
        <v>96</v>
      </c>
      <c r="D22" s="4" t="s">
        <v>62</v>
      </c>
      <c r="E22" s="4" t="s">
        <v>4</v>
      </c>
      <c r="F22" s="4" t="s">
        <v>66</v>
      </c>
      <c r="G22" s="5">
        <v>0</v>
      </c>
      <c r="H22" s="5">
        <v>0</v>
      </c>
      <c r="I22" s="5">
        <v>0</v>
      </c>
      <c r="J22" s="32">
        <f t="shared" si="0"/>
        <v>0</v>
      </c>
    </row>
    <row r="23" spans="1:10">
      <c r="A23" s="4" t="s">
        <v>71</v>
      </c>
      <c r="B23" s="4" t="s">
        <v>72</v>
      </c>
      <c r="C23" s="4" t="s">
        <v>73</v>
      </c>
      <c r="D23" s="4" t="s">
        <v>44</v>
      </c>
      <c r="E23" s="4" t="s">
        <v>5</v>
      </c>
      <c r="F23" s="4" t="s">
        <v>9</v>
      </c>
      <c r="G23" s="5">
        <v>0</v>
      </c>
      <c r="H23" s="5">
        <v>0</v>
      </c>
      <c r="I23" s="5">
        <v>691385</v>
      </c>
      <c r="J23" s="32">
        <f t="shared" si="0"/>
        <v>691385</v>
      </c>
    </row>
    <row r="24" spans="1:10">
      <c r="A24" s="4" t="s">
        <v>71</v>
      </c>
      <c r="B24" s="4" t="s">
        <v>72</v>
      </c>
      <c r="C24" s="4" t="s">
        <v>74</v>
      </c>
      <c r="D24" s="4" t="s">
        <v>44</v>
      </c>
      <c r="E24" s="4" t="s">
        <v>5</v>
      </c>
      <c r="F24" s="4" t="s">
        <v>9</v>
      </c>
      <c r="G24" s="5">
        <v>0</v>
      </c>
      <c r="H24" s="5">
        <v>0</v>
      </c>
      <c r="I24" s="5">
        <v>114498</v>
      </c>
      <c r="J24" s="32">
        <f t="shared" si="0"/>
        <v>114498</v>
      </c>
    </row>
    <row r="25" spans="1:10">
      <c r="A25" s="4" t="s">
        <v>71</v>
      </c>
      <c r="B25" s="4" t="s">
        <v>72</v>
      </c>
      <c r="C25" s="4" t="s">
        <v>75</v>
      </c>
      <c r="D25" s="4" t="s">
        <v>44</v>
      </c>
      <c r="E25" s="4" t="s">
        <v>5</v>
      </c>
      <c r="F25" s="4" t="s">
        <v>9</v>
      </c>
      <c r="G25" s="5">
        <v>0</v>
      </c>
      <c r="H25" s="5">
        <v>0</v>
      </c>
      <c r="I25" s="5">
        <v>23171</v>
      </c>
      <c r="J25" s="32">
        <f t="shared" si="0"/>
        <v>23171</v>
      </c>
    </row>
    <row r="26" spans="1:10">
      <c r="A26" s="4" t="s">
        <v>129</v>
      </c>
      <c r="B26" s="4" t="s">
        <v>130</v>
      </c>
      <c r="C26" s="4" t="s">
        <v>96</v>
      </c>
      <c r="D26" s="4" t="s">
        <v>62</v>
      </c>
      <c r="E26" s="4" t="s">
        <v>4</v>
      </c>
      <c r="F26" s="4" t="s">
        <v>66</v>
      </c>
      <c r="G26" s="5">
        <v>0</v>
      </c>
      <c r="H26" s="5">
        <v>0</v>
      </c>
      <c r="I26" s="5">
        <v>0</v>
      </c>
      <c r="J26" s="32">
        <f t="shared" si="0"/>
        <v>0</v>
      </c>
    </row>
    <row r="27" spans="1:10">
      <c r="A27" s="4" t="s">
        <v>129</v>
      </c>
      <c r="B27" s="4" t="s">
        <v>130</v>
      </c>
      <c r="C27" s="4" t="s">
        <v>131</v>
      </c>
      <c r="D27" s="4" t="s">
        <v>62</v>
      </c>
      <c r="E27" s="4" t="s">
        <v>4</v>
      </c>
      <c r="F27" s="4" t="s">
        <v>112</v>
      </c>
      <c r="G27" s="5">
        <v>0</v>
      </c>
      <c r="H27" s="5">
        <v>0</v>
      </c>
      <c r="I27" s="5">
        <v>0</v>
      </c>
      <c r="J27" s="32">
        <f t="shared" si="0"/>
        <v>0</v>
      </c>
    </row>
    <row r="28" spans="1:10">
      <c r="A28" s="4" t="s">
        <v>133</v>
      </c>
      <c r="B28" s="4" t="s">
        <v>134</v>
      </c>
      <c r="C28" s="4" t="s">
        <v>135</v>
      </c>
      <c r="D28" s="4" t="s">
        <v>62</v>
      </c>
      <c r="E28" s="4" t="s">
        <v>4</v>
      </c>
      <c r="F28" s="4" t="s">
        <v>136</v>
      </c>
      <c r="G28" s="5">
        <v>0</v>
      </c>
      <c r="H28" s="5">
        <v>0</v>
      </c>
      <c r="I28" s="5">
        <v>0</v>
      </c>
      <c r="J28" s="32">
        <f t="shared" si="0"/>
        <v>0</v>
      </c>
    </row>
    <row r="29" spans="1:10">
      <c r="A29" s="4" t="s">
        <v>328</v>
      </c>
      <c r="B29" s="4" t="s">
        <v>329</v>
      </c>
      <c r="C29" s="4" t="s">
        <v>310</v>
      </c>
      <c r="D29" s="4" t="s">
        <v>62</v>
      </c>
      <c r="E29" s="4" t="s">
        <v>5</v>
      </c>
      <c r="F29" s="4" t="s">
        <v>9</v>
      </c>
      <c r="G29" s="5">
        <v>0</v>
      </c>
      <c r="H29" s="5">
        <v>0</v>
      </c>
      <c r="I29" s="5">
        <v>80305</v>
      </c>
      <c r="J29" s="32">
        <f t="shared" si="0"/>
        <v>80305</v>
      </c>
    </row>
    <row r="30" spans="1:10">
      <c r="A30" s="4" t="s">
        <v>200</v>
      </c>
      <c r="B30" s="4" t="s">
        <v>201</v>
      </c>
      <c r="C30" s="4" t="s">
        <v>202</v>
      </c>
      <c r="D30" s="4" t="s">
        <v>62</v>
      </c>
      <c r="E30" s="4" t="s">
        <v>4</v>
      </c>
      <c r="F30" s="4" t="s">
        <v>66</v>
      </c>
      <c r="G30" s="5">
        <v>0</v>
      </c>
      <c r="H30" s="5">
        <v>0</v>
      </c>
      <c r="I30" s="5">
        <v>0</v>
      </c>
      <c r="J30" s="32">
        <f t="shared" si="0"/>
        <v>0</v>
      </c>
    </row>
    <row r="31" spans="1:10">
      <c r="A31" s="4" t="s">
        <v>308</v>
      </c>
      <c r="B31" s="4" t="s">
        <v>309</v>
      </c>
      <c r="C31" s="4" t="s">
        <v>310</v>
      </c>
      <c r="D31" s="4" t="s">
        <v>44</v>
      </c>
      <c r="E31" s="4" t="s">
        <v>206</v>
      </c>
      <c r="F31" s="4" t="s">
        <v>9</v>
      </c>
      <c r="G31" s="5">
        <v>0</v>
      </c>
      <c r="H31" s="5">
        <v>0</v>
      </c>
      <c r="I31" s="5">
        <v>594883</v>
      </c>
      <c r="J31" s="32">
        <f t="shared" si="0"/>
        <v>594883</v>
      </c>
    </row>
    <row r="32" spans="1:10">
      <c r="A32" s="4" t="s">
        <v>244</v>
      </c>
      <c r="B32" s="4" t="s">
        <v>245</v>
      </c>
      <c r="C32" s="4" t="s">
        <v>246</v>
      </c>
      <c r="D32" s="4" t="s">
        <v>62</v>
      </c>
      <c r="E32" s="4" t="s">
        <v>206</v>
      </c>
      <c r="F32" s="4" t="s">
        <v>9</v>
      </c>
      <c r="G32" s="5">
        <v>273343</v>
      </c>
      <c r="H32" s="5">
        <v>0</v>
      </c>
      <c r="I32" s="5">
        <v>697674</v>
      </c>
      <c r="J32" s="32">
        <f t="shared" si="0"/>
        <v>971017</v>
      </c>
    </row>
    <row r="33" spans="1:10">
      <c r="A33" s="4" t="s">
        <v>244</v>
      </c>
      <c r="B33" s="4" t="s">
        <v>245</v>
      </c>
      <c r="C33" s="4" t="s">
        <v>247</v>
      </c>
      <c r="D33" s="4" t="s">
        <v>62</v>
      </c>
      <c r="E33" s="4" t="s">
        <v>206</v>
      </c>
      <c r="F33" s="4" t="s">
        <v>9</v>
      </c>
      <c r="G33" s="5">
        <v>0</v>
      </c>
      <c r="H33" s="5">
        <v>0</v>
      </c>
      <c r="I33" s="5">
        <v>33483</v>
      </c>
      <c r="J33" s="32">
        <f t="shared" si="0"/>
        <v>33483</v>
      </c>
    </row>
    <row r="34" spans="1:10">
      <c r="A34" s="4" t="s">
        <v>238</v>
      </c>
      <c r="B34" s="4" t="s">
        <v>239</v>
      </c>
      <c r="C34" s="4" t="s">
        <v>240</v>
      </c>
      <c r="D34" s="4" t="s">
        <v>62</v>
      </c>
      <c r="E34" s="4" t="s">
        <v>4</v>
      </c>
      <c r="F34" s="4" t="s">
        <v>241</v>
      </c>
      <c r="G34" s="5">
        <v>0</v>
      </c>
      <c r="H34" s="5">
        <v>0</v>
      </c>
      <c r="I34" s="5">
        <v>0</v>
      </c>
      <c r="J34" s="32">
        <f t="shared" si="0"/>
        <v>0</v>
      </c>
    </row>
    <row r="35" spans="1:10">
      <c r="A35" s="4" t="s">
        <v>138</v>
      </c>
      <c r="B35" s="4" t="s">
        <v>89</v>
      </c>
      <c r="C35" s="4" t="s">
        <v>139</v>
      </c>
      <c r="D35" s="4" t="s">
        <v>62</v>
      </c>
      <c r="E35" s="4" t="s">
        <v>5</v>
      </c>
      <c r="F35" s="4" t="s">
        <v>9</v>
      </c>
      <c r="G35" s="5">
        <v>151306</v>
      </c>
      <c r="H35" s="5">
        <v>0</v>
      </c>
      <c r="I35" s="5">
        <v>0</v>
      </c>
      <c r="J35" s="32">
        <f t="shared" si="0"/>
        <v>151306</v>
      </c>
    </row>
    <row r="36" spans="1:10">
      <c r="A36" s="4" t="s">
        <v>138</v>
      </c>
      <c r="B36" s="4" t="s">
        <v>89</v>
      </c>
      <c r="C36" s="4" t="s">
        <v>140</v>
      </c>
      <c r="D36" s="4" t="s">
        <v>62</v>
      </c>
      <c r="E36" s="4" t="s">
        <v>5</v>
      </c>
      <c r="F36" s="4" t="s">
        <v>9</v>
      </c>
      <c r="G36" s="5">
        <v>33242</v>
      </c>
      <c r="H36" s="5">
        <v>0</v>
      </c>
      <c r="I36" s="5">
        <v>0</v>
      </c>
      <c r="J36" s="32">
        <f t="shared" si="0"/>
        <v>33242</v>
      </c>
    </row>
    <row r="37" spans="1:10">
      <c r="A37" s="4" t="s">
        <v>138</v>
      </c>
      <c r="B37" s="4" t="s">
        <v>89</v>
      </c>
      <c r="C37" s="4" t="s">
        <v>141</v>
      </c>
      <c r="D37" s="4" t="s">
        <v>62</v>
      </c>
      <c r="E37" s="4" t="s">
        <v>5</v>
      </c>
      <c r="F37" s="4" t="s">
        <v>9</v>
      </c>
      <c r="G37" s="5">
        <v>724915</v>
      </c>
      <c r="H37" s="5">
        <v>0</v>
      </c>
      <c r="I37" s="5">
        <v>0</v>
      </c>
      <c r="J37" s="32">
        <f t="shared" si="0"/>
        <v>724915</v>
      </c>
    </row>
    <row r="38" spans="1:10">
      <c r="A38" s="4" t="s">
        <v>311</v>
      </c>
      <c r="B38" s="4" t="s">
        <v>312</v>
      </c>
      <c r="C38" s="4" t="s">
        <v>313</v>
      </c>
      <c r="D38" s="4" t="s">
        <v>62</v>
      </c>
      <c r="E38" s="4" t="s">
        <v>22</v>
      </c>
      <c r="F38" s="4" t="s">
        <v>314</v>
      </c>
      <c r="G38" s="5">
        <v>0</v>
      </c>
      <c r="H38" s="5">
        <v>0</v>
      </c>
      <c r="I38" s="5">
        <v>53083</v>
      </c>
      <c r="J38" s="32">
        <f t="shared" si="0"/>
        <v>53083</v>
      </c>
    </row>
    <row r="39" spans="1:10">
      <c r="A39" s="4" t="s">
        <v>138</v>
      </c>
      <c r="B39" s="4" t="s">
        <v>89</v>
      </c>
      <c r="C39" s="4" t="s">
        <v>142</v>
      </c>
      <c r="D39" s="4" t="s">
        <v>62</v>
      </c>
      <c r="E39" s="4" t="s">
        <v>5</v>
      </c>
      <c r="F39" s="4" t="s">
        <v>9</v>
      </c>
      <c r="G39" s="5">
        <v>381856</v>
      </c>
      <c r="H39" s="5">
        <v>0</v>
      </c>
      <c r="I39" s="5">
        <v>0</v>
      </c>
      <c r="J39" s="32">
        <f t="shared" si="0"/>
        <v>381856</v>
      </c>
    </row>
    <row r="40" spans="1:10">
      <c r="A40" s="4" t="s">
        <v>138</v>
      </c>
      <c r="B40" s="4" t="s">
        <v>89</v>
      </c>
      <c r="C40" s="4" t="s">
        <v>143</v>
      </c>
      <c r="D40" s="4" t="s">
        <v>62</v>
      </c>
      <c r="E40" s="4" t="s">
        <v>5</v>
      </c>
      <c r="F40" s="4" t="s">
        <v>9</v>
      </c>
      <c r="G40" s="5">
        <v>462755</v>
      </c>
      <c r="H40" s="5">
        <v>0</v>
      </c>
      <c r="I40" s="5">
        <v>0</v>
      </c>
      <c r="J40" s="32">
        <f t="shared" si="0"/>
        <v>462755</v>
      </c>
    </row>
    <row r="41" spans="1:10">
      <c r="A41" s="4" t="s">
        <v>138</v>
      </c>
      <c r="B41" s="4" t="s">
        <v>89</v>
      </c>
      <c r="C41" s="4" t="s">
        <v>144</v>
      </c>
      <c r="D41" s="4" t="s">
        <v>62</v>
      </c>
      <c r="E41" s="4" t="s">
        <v>5</v>
      </c>
      <c r="F41" s="4" t="s">
        <v>9</v>
      </c>
      <c r="G41" s="5">
        <v>11949</v>
      </c>
      <c r="H41" s="5">
        <v>0</v>
      </c>
      <c r="I41" s="5">
        <v>0</v>
      </c>
      <c r="J41" s="32">
        <f t="shared" si="0"/>
        <v>11949</v>
      </c>
    </row>
    <row r="42" spans="1:10">
      <c r="A42" s="4" t="s">
        <v>37</v>
      </c>
      <c r="B42" s="4" t="s">
        <v>8</v>
      </c>
      <c r="C42" s="4" t="s">
        <v>162</v>
      </c>
      <c r="D42" s="4" t="s">
        <v>62</v>
      </c>
      <c r="E42" s="4" t="s">
        <v>4</v>
      </c>
      <c r="F42" s="4" t="s">
        <v>136</v>
      </c>
      <c r="G42" s="5">
        <v>0</v>
      </c>
      <c r="H42" s="5">
        <v>0</v>
      </c>
      <c r="I42" s="5">
        <v>0</v>
      </c>
      <c r="J42" s="32">
        <f t="shared" si="0"/>
        <v>0</v>
      </c>
    </row>
    <row r="43" spans="1:10">
      <c r="A43" s="4" t="s">
        <v>37</v>
      </c>
      <c r="B43" s="4" t="s">
        <v>8</v>
      </c>
      <c r="C43" s="4" t="s">
        <v>163</v>
      </c>
      <c r="D43" s="4" t="s">
        <v>62</v>
      </c>
      <c r="E43" s="4" t="s">
        <v>4</v>
      </c>
      <c r="F43" s="4" t="s">
        <v>136</v>
      </c>
      <c r="G43" s="5">
        <v>0</v>
      </c>
      <c r="H43" s="5">
        <v>0</v>
      </c>
      <c r="I43" s="5">
        <v>0</v>
      </c>
      <c r="J43" s="32">
        <f t="shared" si="0"/>
        <v>0</v>
      </c>
    </row>
    <row r="44" spans="1:10">
      <c r="A44" s="4" t="s">
        <v>38</v>
      </c>
      <c r="B44" s="4" t="s">
        <v>11</v>
      </c>
      <c r="C44" s="4" t="s">
        <v>12</v>
      </c>
      <c r="D44" s="4" t="s">
        <v>62</v>
      </c>
      <c r="E44" s="4" t="s">
        <v>5</v>
      </c>
      <c r="F44" s="4" t="s">
        <v>9</v>
      </c>
      <c r="G44" s="5">
        <v>0</v>
      </c>
      <c r="H44" s="5">
        <v>0</v>
      </c>
      <c r="I44" s="5">
        <v>1577125</v>
      </c>
      <c r="J44" s="32">
        <f t="shared" si="0"/>
        <v>1577125</v>
      </c>
    </row>
    <row r="45" spans="1:10">
      <c r="A45" s="4" t="s">
        <v>330</v>
      </c>
      <c r="B45" s="4" t="s">
        <v>331</v>
      </c>
      <c r="C45" s="4" t="s">
        <v>332</v>
      </c>
      <c r="D45" s="4" t="s">
        <v>44</v>
      </c>
      <c r="E45" s="4" t="s">
        <v>206</v>
      </c>
      <c r="F45" s="4" t="s">
        <v>9</v>
      </c>
      <c r="G45" s="5">
        <v>0</v>
      </c>
      <c r="H45" s="5">
        <v>0</v>
      </c>
      <c r="I45" s="5">
        <v>3250260</v>
      </c>
      <c r="J45" s="32">
        <f t="shared" si="0"/>
        <v>3250260</v>
      </c>
    </row>
    <row r="46" spans="1:10">
      <c r="A46" s="4" t="s">
        <v>343</v>
      </c>
      <c r="B46" s="4" t="s">
        <v>344</v>
      </c>
      <c r="C46" s="4" t="s">
        <v>351</v>
      </c>
      <c r="D46" s="4" t="s">
        <v>62</v>
      </c>
      <c r="E46" s="4" t="s">
        <v>4</v>
      </c>
      <c r="F46" s="4" t="s">
        <v>352</v>
      </c>
      <c r="G46" s="5">
        <v>0</v>
      </c>
      <c r="H46" s="5">
        <v>0</v>
      </c>
      <c r="I46" s="5">
        <v>0</v>
      </c>
      <c r="J46" s="32">
        <f t="shared" si="0"/>
        <v>0</v>
      </c>
    </row>
    <row r="47" spans="1:10">
      <c r="A47" s="4" t="s">
        <v>343</v>
      </c>
      <c r="B47" s="4" t="s">
        <v>344</v>
      </c>
      <c r="C47" s="4" t="s">
        <v>353</v>
      </c>
      <c r="D47" s="4" t="s">
        <v>62</v>
      </c>
      <c r="E47" s="4" t="s">
        <v>4</v>
      </c>
      <c r="F47" s="4" t="s">
        <v>66</v>
      </c>
      <c r="G47" s="5">
        <v>0</v>
      </c>
      <c r="H47" s="5">
        <v>0</v>
      </c>
      <c r="I47" s="5">
        <v>0</v>
      </c>
      <c r="J47" s="32">
        <f t="shared" si="0"/>
        <v>0</v>
      </c>
    </row>
    <row r="48" spans="1:10">
      <c r="A48" s="4" t="s">
        <v>343</v>
      </c>
      <c r="B48" s="4" t="s">
        <v>344</v>
      </c>
      <c r="C48" s="4" t="s">
        <v>354</v>
      </c>
      <c r="D48" s="4" t="s">
        <v>62</v>
      </c>
      <c r="E48" s="4" t="s">
        <v>4</v>
      </c>
      <c r="F48" s="4" t="s">
        <v>66</v>
      </c>
      <c r="G48" s="5">
        <v>0</v>
      </c>
      <c r="H48" s="5">
        <v>0</v>
      </c>
      <c r="I48" s="5">
        <v>0</v>
      </c>
      <c r="J48" s="32">
        <f t="shared" si="0"/>
        <v>0</v>
      </c>
    </row>
    <row r="49" spans="1:10">
      <c r="A49" s="4" t="s">
        <v>363</v>
      </c>
      <c r="B49" s="4" t="s">
        <v>331</v>
      </c>
      <c r="C49" s="4" t="s">
        <v>364</v>
      </c>
      <c r="D49" s="4" t="s">
        <v>62</v>
      </c>
      <c r="E49" s="4" t="s">
        <v>5</v>
      </c>
      <c r="F49" s="4" t="s">
        <v>9</v>
      </c>
      <c r="G49" s="5">
        <v>0</v>
      </c>
      <c r="H49" s="5">
        <v>0</v>
      </c>
      <c r="I49" s="5">
        <v>136828</v>
      </c>
      <c r="J49" s="32">
        <f t="shared" si="0"/>
        <v>136828</v>
      </c>
    </row>
    <row r="50" spans="1:10">
      <c r="A50" s="4" t="s">
        <v>363</v>
      </c>
      <c r="B50" s="4" t="s">
        <v>331</v>
      </c>
      <c r="C50" s="4" t="s">
        <v>365</v>
      </c>
      <c r="D50" s="4" t="s">
        <v>62</v>
      </c>
      <c r="E50" s="4" t="s">
        <v>5</v>
      </c>
      <c r="F50" s="4" t="s">
        <v>9</v>
      </c>
      <c r="G50" s="5">
        <v>0</v>
      </c>
      <c r="H50" s="5">
        <v>0</v>
      </c>
      <c r="I50" s="5">
        <v>907414</v>
      </c>
      <c r="J50" s="32">
        <f t="shared" si="0"/>
        <v>907414</v>
      </c>
    </row>
    <row r="51" spans="1:10">
      <c r="A51" s="4" t="s">
        <v>363</v>
      </c>
      <c r="B51" s="4" t="s">
        <v>331</v>
      </c>
      <c r="C51" s="4" t="s">
        <v>366</v>
      </c>
      <c r="D51" s="4" t="s">
        <v>62</v>
      </c>
      <c r="E51" s="4" t="s">
        <v>5</v>
      </c>
      <c r="F51" s="4" t="s">
        <v>9</v>
      </c>
      <c r="G51" s="5">
        <v>124840</v>
      </c>
      <c r="H51" s="5">
        <v>188139</v>
      </c>
      <c r="I51" s="5">
        <v>0</v>
      </c>
      <c r="J51" s="32">
        <f t="shared" si="0"/>
        <v>312979</v>
      </c>
    </row>
    <row r="52" spans="1:10">
      <c r="A52" s="4" t="s">
        <v>363</v>
      </c>
      <c r="B52" s="4" t="s">
        <v>331</v>
      </c>
      <c r="C52" s="4" t="s">
        <v>367</v>
      </c>
      <c r="D52" s="4" t="s">
        <v>62</v>
      </c>
      <c r="E52" s="4" t="s">
        <v>5</v>
      </c>
      <c r="F52" s="4" t="s">
        <v>9</v>
      </c>
      <c r="G52" s="5">
        <v>1338830</v>
      </c>
      <c r="H52" s="5">
        <v>1896367</v>
      </c>
      <c r="I52" s="5">
        <v>307618</v>
      </c>
      <c r="J52" s="32">
        <f t="shared" si="0"/>
        <v>3542815</v>
      </c>
    </row>
    <row r="53" spans="1:10">
      <c r="J53" s="32">
        <f t="shared" si="0"/>
        <v>0</v>
      </c>
    </row>
    <row r="54" spans="1:10" ht="90">
      <c r="A54" s="1" t="s">
        <v>25</v>
      </c>
      <c r="B54" s="1" t="s">
        <v>0</v>
      </c>
      <c r="C54" s="1" t="s">
        <v>1</v>
      </c>
      <c r="D54" s="1" t="s">
        <v>24</v>
      </c>
      <c r="E54" s="1" t="s">
        <v>2</v>
      </c>
      <c r="F54" s="1" t="s">
        <v>3</v>
      </c>
      <c r="G54" s="6" t="s">
        <v>171</v>
      </c>
      <c r="H54" s="6" t="s">
        <v>170</v>
      </c>
      <c r="I54" s="6" t="s">
        <v>169</v>
      </c>
      <c r="J54" s="32">
        <f t="shared" si="0"/>
        <v>0</v>
      </c>
    </row>
    <row r="55" spans="1:10">
      <c r="A55" s="4" t="s">
        <v>41</v>
      </c>
      <c r="B55" s="4" t="s">
        <v>42</v>
      </c>
      <c r="C55" s="4" t="s">
        <v>43</v>
      </c>
      <c r="D55" s="4" t="s">
        <v>44</v>
      </c>
      <c r="E55" s="4" t="s">
        <v>5</v>
      </c>
      <c r="F55" s="4" t="s">
        <v>45</v>
      </c>
      <c r="G55" s="7">
        <v>6433</v>
      </c>
      <c r="H55" s="7">
        <v>0</v>
      </c>
      <c r="I55" s="7">
        <v>0</v>
      </c>
      <c r="J55" s="32">
        <f t="shared" si="0"/>
        <v>6433</v>
      </c>
    </row>
    <row r="56" spans="1:10">
      <c r="A56" s="4" t="s">
        <v>46</v>
      </c>
      <c r="B56" s="4" t="s">
        <v>47</v>
      </c>
      <c r="C56" s="4" t="s">
        <v>48</v>
      </c>
      <c r="D56" s="4" t="s">
        <v>44</v>
      </c>
      <c r="E56" s="4" t="s">
        <v>5</v>
      </c>
      <c r="F56" s="4" t="s">
        <v>49</v>
      </c>
      <c r="G56" s="7">
        <v>2762</v>
      </c>
      <c r="H56" s="7">
        <v>4350</v>
      </c>
      <c r="I56" s="7">
        <v>0</v>
      </c>
      <c r="J56" s="32">
        <f t="shared" si="0"/>
        <v>7112</v>
      </c>
    </row>
    <row r="57" spans="1:10">
      <c r="A57" s="4" t="s">
        <v>63</v>
      </c>
      <c r="B57" s="4" t="s">
        <v>64</v>
      </c>
      <c r="C57" s="4" t="s">
        <v>67</v>
      </c>
      <c r="D57" s="4" t="s">
        <v>44</v>
      </c>
      <c r="E57" s="4" t="s">
        <v>5</v>
      </c>
      <c r="F57" s="4" t="s">
        <v>68</v>
      </c>
      <c r="G57" s="7">
        <v>8358</v>
      </c>
      <c r="H57" s="7">
        <v>0</v>
      </c>
      <c r="I57" s="7">
        <v>272209</v>
      </c>
      <c r="J57" s="32">
        <f t="shared" si="0"/>
        <v>280567</v>
      </c>
    </row>
    <row r="58" spans="1:10">
      <c r="A58" s="4" t="s">
        <v>63</v>
      </c>
      <c r="B58" s="4" t="s">
        <v>64</v>
      </c>
      <c r="C58" s="4" t="s">
        <v>69</v>
      </c>
      <c r="D58" s="4" t="s">
        <v>44</v>
      </c>
      <c r="E58" s="4" t="s">
        <v>5</v>
      </c>
      <c r="F58" s="4" t="s">
        <v>70</v>
      </c>
      <c r="G58" s="7">
        <v>1941</v>
      </c>
      <c r="H58" s="7">
        <v>0</v>
      </c>
      <c r="I58" s="7">
        <v>0</v>
      </c>
      <c r="J58" s="32">
        <f t="shared" si="0"/>
        <v>1941</v>
      </c>
    </row>
    <row r="59" spans="1:10">
      <c r="A59" s="4" t="s">
        <v>79</v>
      </c>
      <c r="B59" s="4" t="s">
        <v>337</v>
      </c>
      <c r="C59" s="4" t="s">
        <v>80</v>
      </c>
      <c r="D59" s="4" t="s">
        <v>62</v>
      </c>
      <c r="E59" s="4" t="s">
        <v>5</v>
      </c>
      <c r="F59" s="4" t="s">
        <v>81</v>
      </c>
      <c r="G59" s="7">
        <v>0</v>
      </c>
      <c r="H59" s="7">
        <v>0</v>
      </c>
      <c r="I59" s="7">
        <v>617166</v>
      </c>
      <c r="J59" s="32">
        <f t="shared" si="0"/>
        <v>617166</v>
      </c>
    </row>
    <row r="60" spans="1:10">
      <c r="A60" s="4" t="s">
        <v>82</v>
      </c>
      <c r="B60" s="4" t="s">
        <v>83</v>
      </c>
      <c r="C60" s="4" t="s">
        <v>84</v>
      </c>
      <c r="D60" s="4" t="s">
        <v>44</v>
      </c>
      <c r="E60" s="4" t="s">
        <v>5</v>
      </c>
      <c r="F60" s="4" t="s">
        <v>86</v>
      </c>
      <c r="G60" s="7">
        <v>62406</v>
      </c>
      <c r="H60" s="7">
        <v>93608</v>
      </c>
      <c r="I60" s="7">
        <v>0</v>
      </c>
      <c r="J60" s="32">
        <f t="shared" si="0"/>
        <v>156014</v>
      </c>
    </row>
    <row r="61" spans="1:10">
      <c r="A61" s="4" t="s">
        <v>82</v>
      </c>
      <c r="B61" s="4" t="s">
        <v>83</v>
      </c>
      <c r="C61" s="4" t="s">
        <v>85</v>
      </c>
      <c r="D61" s="4" t="s">
        <v>44</v>
      </c>
      <c r="E61" s="4" t="s">
        <v>5</v>
      </c>
      <c r="F61" s="4" t="s">
        <v>87</v>
      </c>
      <c r="G61" s="7">
        <v>32994</v>
      </c>
      <c r="H61" s="7">
        <v>49491</v>
      </c>
      <c r="I61" s="7">
        <v>0</v>
      </c>
      <c r="J61" s="32">
        <f t="shared" si="0"/>
        <v>82485</v>
      </c>
    </row>
    <row r="62" spans="1:10">
      <c r="A62" s="4" t="s">
        <v>88</v>
      </c>
      <c r="B62" s="4" t="s">
        <v>89</v>
      </c>
      <c r="C62" s="4" t="s">
        <v>90</v>
      </c>
      <c r="D62" s="4" t="s">
        <v>44</v>
      </c>
      <c r="E62" s="4" t="s">
        <v>5</v>
      </c>
      <c r="F62" s="4" t="s">
        <v>92</v>
      </c>
      <c r="G62" s="7">
        <v>33368</v>
      </c>
      <c r="H62" s="7">
        <v>0</v>
      </c>
      <c r="I62" s="7">
        <v>0</v>
      </c>
      <c r="J62" s="32">
        <f t="shared" si="0"/>
        <v>33368</v>
      </c>
    </row>
    <row r="63" spans="1:10">
      <c r="A63" s="4" t="s">
        <v>88</v>
      </c>
      <c r="B63" s="4" t="s">
        <v>89</v>
      </c>
      <c r="C63" s="4" t="s">
        <v>91</v>
      </c>
      <c r="D63" s="4" t="s">
        <v>44</v>
      </c>
      <c r="E63" s="4" t="s">
        <v>5</v>
      </c>
      <c r="F63" s="4" t="s">
        <v>93</v>
      </c>
      <c r="G63" s="7">
        <v>60122</v>
      </c>
      <c r="H63" s="7">
        <v>0</v>
      </c>
      <c r="I63" s="7">
        <v>0</v>
      </c>
      <c r="J63" s="32">
        <f t="shared" si="0"/>
        <v>60122</v>
      </c>
    </row>
    <row r="64" spans="1:10">
      <c r="A64" s="4" t="s">
        <v>106</v>
      </c>
      <c r="B64" s="4" t="s">
        <v>107</v>
      </c>
      <c r="C64" s="4" t="s">
        <v>113</v>
      </c>
      <c r="D64" s="4" t="s">
        <v>62</v>
      </c>
      <c r="E64" s="4" t="s">
        <v>22</v>
      </c>
      <c r="F64" s="4" t="s">
        <v>114</v>
      </c>
      <c r="G64" s="7">
        <v>409</v>
      </c>
      <c r="H64" s="7">
        <v>0</v>
      </c>
      <c r="I64" s="7">
        <v>0</v>
      </c>
      <c r="J64" s="32">
        <f t="shared" si="0"/>
        <v>409</v>
      </c>
    </row>
    <row r="65" spans="1:10">
      <c r="A65" s="4" t="s">
        <v>115</v>
      </c>
      <c r="B65" s="4" t="s">
        <v>116</v>
      </c>
      <c r="C65" s="4" t="s">
        <v>117</v>
      </c>
      <c r="D65" s="4" t="s">
        <v>62</v>
      </c>
      <c r="E65" s="4" t="s">
        <v>5</v>
      </c>
      <c r="F65" s="4" t="s">
        <v>118</v>
      </c>
      <c r="G65" s="7">
        <v>15458</v>
      </c>
      <c r="H65" s="7">
        <v>23616</v>
      </c>
      <c r="I65" s="7">
        <v>0</v>
      </c>
      <c r="J65" s="32">
        <f t="shared" si="0"/>
        <v>39074</v>
      </c>
    </row>
    <row r="66" spans="1:10">
      <c r="A66" s="4" t="s">
        <v>119</v>
      </c>
      <c r="B66" s="4" t="s">
        <v>120</v>
      </c>
      <c r="C66" s="4" t="s">
        <v>125</v>
      </c>
      <c r="D66" s="4" t="s">
        <v>62</v>
      </c>
      <c r="E66" s="4" t="s">
        <v>5</v>
      </c>
      <c r="F66" s="4" t="s">
        <v>68</v>
      </c>
      <c r="G66" s="7">
        <v>13018</v>
      </c>
      <c r="H66" s="7">
        <v>0</v>
      </c>
      <c r="I66" s="7">
        <v>0</v>
      </c>
      <c r="J66" s="32">
        <f t="shared" si="0"/>
        <v>13018</v>
      </c>
    </row>
    <row r="67" spans="1:10">
      <c r="A67" s="4" t="s">
        <v>138</v>
      </c>
      <c r="B67" s="4" t="s">
        <v>89</v>
      </c>
      <c r="C67" s="4" t="s">
        <v>145</v>
      </c>
      <c r="D67" s="4" t="s">
        <v>62</v>
      </c>
      <c r="E67" s="4" t="s">
        <v>5</v>
      </c>
      <c r="F67" s="4" t="s">
        <v>157</v>
      </c>
      <c r="G67" s="7">
        <v>707049</v>
      </c>
      <c r="H67" s="7">
        <v>0</v>
      </c>
      <c r="I67" s="7">
        <v>0</v>
      </c>
      <c r="J67" s="32">
        <f t="shared" ref="J67:J130" si="1">SUM(G67:I67)</f>
        <v>707049</v>
      </c>
    </row>
    <row r="68" spans="1:10">
      <c r="A68" s="4" t="s">
        <v>138</v>
      </c>
      <c r="B68" s="4" t="s">
        <v>89</v>
      </c>
      <c r="C68" s="4" t="s">
        <v>146</v>
      </c>
      <c r="D68" s="4" t="s">
        <v>62</v>
      </c>
      <c r="E68" s="4" t="s">
        <v>5</v>
      </c>
      <c r="F68" s="4" t="s">
        <v>93</v>
      </c>
      <c r="G68" s="7">
        <v>31076</v>
      </c>
      <c r="H68" s="7">
        <v>0</v>
      </c>
      <c r="I68" s="7">
        <v>0</v>
      </c>
      <c r="J68" s="32">
        <f t="shared" si="1"/>
        <v>31076</v>
      </c>
    </row>
    <row r="69" spans="1:10">
      <c r="A69" s="4" t="s">
        <v>138</v>
      </c>
      <c r="B69" s="4" t="s">
        <v>89</v>
      </c>
      <c r="C69" s="4" t="s">
        <v>147</v>
      </c>
      <c r="D69" s="4" t="s">
        <v>62</v>
      </c>
      <c r="E69" s="4" t="s">
        <v>5</v>
      </c>
      <c r="F69" s="4" t="s">
        <v>93</v>
      </c>
      <c r="G69" s="7">
        <v>41450</v>
      </c>
      <c r="H69" s="7">
        <v>0</v>
      </c>
      <c r="I69" s="7">
        <v>0</v>
      </c>
      <c r="J69" s="32">
        <f t="shared" si="1"/>
        <v>41450</v>
      </c>
    </row>
    <row r="70" spans="1:10">
      <c r="A70" s="4" t="s">
        <v>138</v>
      </c>
      <c r="B70" s="4" t="s">
        <v>89</v>
      </c>
      <c r="C70" s="4" t="s">
        <v>148</v>
      </c>
      <c r="D70" s="4" t="s">
        <v>62</v>
      </c>
      <c r="E70" s="4" t="s">
        <v>5</v>
      </c>
      <c r="F70" s="4" t="s">
        <v>93</v>
      </c>
      <c r="G70" s="7">
        <v>3023</v>
      </c>
      <c r="H70" s="7">
        <v>0</v>
      </c>
      <c r="I70" s="7">
        <v>0</v>
      </c>
      <c r="J70" s="32">
        <f t="shared" si="1"/>
        <v>3023</v>
      </c>
    </row>
    <row r="71" spans="1:10">
      <c r="A71" s="4" t="s">
        <v>138</v>
      </c>
      <c r="B71" s="4" t="s">
        <v>89</v>
      </c>
      <c r="C71" s="4" t="s">
        <v>149</v>
      </c>
      <c r="D71" s="4" t="s">
        <v>62</v>
      </c>
      <c r="E71" s="4" t="s">
        <v>5</v>
      </c>
      <c r="F71" s="4" t="s">
        <v>93</v>
      </c>
      <c r="G71" s="7">
        <v>9999</v>
      </c>
      <c r="H71" s="7">
        <v>0</v>
      </c>
      <c r="I71" s="7">
        <v>0</v>
      </c>
      <c r="J71" s="32">
        <f t="shared" si="1"/>
        <v>9999</v>
      </c>
    </row>
    <row r="72" spans="1:10">
      <c r="A72" s="4" t="s">
        <v>138</v>
      </c>
      <c r="B72" s="4" t="s">
        <v>89</v>
      </c>
      <c r="C72" s="4" t="s">
        <v>150</v>
      </c>
      <c r="D72" s="4" t="s">
        <v>62</v>
      </c>
      <c r="E72" s="4" t="s">
        <v>5</v>
      </c>
      <c r="F72" s="4" t="s">
        <v>93</v>
      </c>
      <c r="G72" s="7">
        <v>3095</v>
      </c>
      <c r="H72" s="7">
        <v>0</v>
      </c>
      <c r="I72" s="7">
        <v>0</v>
      </c>
      <c r="J72" s="32">
        <f t="shared" si="1"/>
        <v>3095</v>
      </c>
    </row>
    <row r="73" spans="1:10">
      <c r="A73" s="4" t="s">
        <v>138</v>
      </c>
      <c r="B73" s="4" t="s">
        <v>89</v>
      </c>
      <c r="C73" s="4" t="s">
        <v>151</v>
      </c>
      <c r="D73" s="4" t="s">
        <v>62</v>
      </c>
      <c r="E73" s="4" t="s">
        <v>5</v>
      </c>
      <c r="F73" s="4" t="s">
        <v>93</v>
      </c>
      <c r="G73" s="7">
        <v>13547</v>
      </c>
      <c r="H73" s="7">
        <v>0</v>
      </c>
      <c r="I73" s="7">
        <v>0</v>
      </c>
      <c r="J73" s="32">
        <f t="shared" si="1"/>
        <v>13547</v>
      </c>
    </row>
    <row r="74" spans="1:10">
      <c r="A74" s="4" t="s">
        <v>138</v>
      </c>
      <c r="B74" s="4" t="s">
        <v>89</v>
      </c>
      <c r="C74" s="4" t="s">
        <v>152</v>
      </c>
      <c r="D74" s="4" t="s">
        <v>62</v>
      </c>
      <c r="E74" s="4" t="s">
        <v>5</v>
      </c>
      <c r="F74" s="4" t="s">
        <v>93</v>
      </c>
      <c r="G74" s="7">
        <v>21952</v>
      </c>
      <c r="H74" s="7">
        <v>0</v>
      </c>
      <c r="I74" s="7">
        <v>0</v>
      </c>
      <c r="J74" s="32">
        <f t="shared" si="1"/>
        <v>21952</v>
      </c>
    </row>
    <row r="75" spans="1:10">
      <c r="A75" s="4" t="s">
        <v>138</v>
      </c>
      <c r="B75" s="4" t="s">
        <v>89</v>
      </c>
      <c r="C75" s="4" t="s">
        <v>153</v>
      </c>
      <c r="D75" s="4" t="s">
        <v>62</v>
      </c>
      <c r="E75" s="4" t="s">
        <v>5</v>
      </c>
      <c r="F75" s="4" t="s">
        <v>93</v>
      </c>
      <c r="G75" s="7">
        <v>7430</v>
      </c>
      <c r="H75" s="7">
        <v>0</v>
      </c>
      <c r="I75" s="7">
        <v>0</v>
      </c>
      <c r="J75" s="32">
        <f t="shared" si="1"/>
        <v>7430</v>
      </c>
    </row>
    <row r="76" spans="1:10">
      <c r="A76" s="4" t="s">
        <v>138</v>
      </c>
      <c r="B76" s="4" t="s">
        <v>89</v>
      </c>
      <c r="C76" s="4" t="s">
        <v>155</v>
      </c>
      <c r="D76" s="4" t="s">
        <v>62</v>
      </c>
      <c r="E76" s="4" t="s">
        <v>5</v>
      </c>
      <c r="F76" s="4" t="s">
        <v>93</v>
      </c>
      <c r="G76" s="7">
        <v>107545</v>
      </c>
      <c r="H76" s="7">
        <v>0</v>
      </c>
      <c r="I76" s="7">
        <v>0</v>
      </c>
      <c r="J76" s="32">
        <f t="shared" si="1"/>
        <v>107545</v>
      </c>
    </row>
    <row r="77" spans="1:10">
      <c r="A77" s="4" t="s">
        <v>138</v>
      </c>
      <c r="B77" s="4" t="s">
        <v>89</v>
      </c>
      <c r="C77" s="4" t="s">
        <v>154</v>
      </c>
      <c r="D77" s="4" t="s">
        <v>62</v>
      </c>
      <c r="E77" s="4" t="s">
        <v>5</v>
      </c>
      <c r="F77" s="4" t="s">
        <v>93</v>
      </c>
      <c r="G77" s="7">
        <v>42101</v>
      </c>
      <c r="H77" s="7">
        <v>0</v>
      </c>
      <c r="I77" s="7">
        <v>0</v>
      </c>
      <c r="J77" s="32">
        <f t="shared" si="1"/>
        <v>42101</v>
      </c>
    </row>
    <row r="78" spans="1:10">
      <c r="A78" s="4" t="s">
        <v>138</v>
      </c>
      <c r="B78" s="4" t="s">
        <v>89</v>
      </c>
      <c r="C78" s="4" t="s">
        <v>156</v>
      </c>
      <c r="D78" s="4" t="s">
        <v>62</v>
      </c>
      <c r="E78" s="4" t="s">
        <v>5</v>
      </c>
      <c r="F78" s="4" t="s">
        <v>93</v>
      </c>
      <c r="G78" s="7">
        <v>151306</v>
      </c>
      <c r="H78" s="7">
        <v>0</v>
      </c>
      <c r="I78" s="7">
        <v>0</v>
      </c>
      <c r="J78" s="32">
        <f t="shared" si="1"/>
        <v>151306</v>
      </c>
    </row>
    <row r="79" spans="1:10">
      <c r="A79" s="4" t="s">
        <v>37</v>
      </c>
      <c r="B79" s="4" t="s">
        <v>8</v>
      </c>
      <c r="C79" s="4" t="s">
        <v>164</v>
      </c>
      <c r="D79" s="4" t="s">
        <v>62</v>
      </c>
      <c r="E79" s="4" t="s">
        <v>5</v>
      </c>
      <c r="F79" s="4" t="s">
        <v>6</v>
      </c>
      <c r="G79" s="7">
        <v>1021</v>
      </c>
      <c r="H79" s="7">
        <v>0</v>
      </c>
      <c r="I79" s="7">
        <v>0</v>
      </c>
      <c r="J79" s="32">
        <f t="shared" si="1"/>
        <v>1021</v>
      </c>
    </row>
    <row r="80" spans="1:10">
      <c r="A80" s="4" t="s">
        <v>178</v>
      </c>
      <c r="B80" s="4" t="s">
        <v>179</v>
      </c>
      <c r="C80" s="4" t="s">
        <v>180</v>
      </c>
      <c r="D80" s="4" t="s">
        <v>62</v>
      </c>
      <c r="E80" s="4" t="s">
        <v>4</v>
      </c>
      <c r="F80" s="4" t="s">
        <v>181</v>
      </c>
      <c r="G80" s="7">
        <v>0</v>
      </c>
      <c r="H80" s="7">
        <v>0</v>
      </c>
      <c r="I80" s="7">
        <v>0</v>
      </c>
      <c r="J80" s="32">
        <f t="shared" si="1"/>
        <v>0</v>
      </c>
    </row>
    <row r="81" spans="1:10">
      <c r="A81" s="4" t="s">
        <v>203</v>
      </c>
      <c r="B81" s="4" t="s">
        <v>204</v>
      </c>
      <c r="C81" s="4" t="s">
        <v>205</v>
      </c>
      <c r="D81" s="4" t="s">
        <v>62</v>
      </c>
      <c r="E81" s="4" t="s">
        <v>206</v>
      </c>
      <c r="F81" s="4" t="s">
        <v>207</v>
      </c>
      <c r="G81" s="7">
        <v>1500</v>
      </c>
      <c r="H81" s="7">
        <v>0</v>
      </c>
      <c r="I81" s="7">
        <v>0</v>
      </c>
      <c r="J81" s="32">
        <f t="shared" si="1"/>
        <v>1500</v>
      </c>
    </row>
    <row r="82" spans="1:10">
      <c r="A82" s="4" t="s">
        <v>213</v>
      </c>
      <c r="B82" s="4" t="s">
        <v>214</v>
      </c>
      <c r="C82" s="4" t="s">
        <v>215</v>
      </c>
      <c r="D82" s="4" t="s">
        <v>62</v>
      </c>
      <c r="E82" s="4" t="s">
        <v>206</v>
      </c>
      <c r="F82" s="4" t="s">
        <v>216</v>
      </c>
      <c r="G82" s="7">
        <v>15556</v>
      </c>
      <c r="H82" s="7">
        <v>0</v>
      </c>
      <c r="I82" s="7">
        <v>0</v>
      </c>
      <c r="J82" s="32">
        <f t="shared" si="1"/>
        <v>15556</v>
      </c>
    </row>
    <row r="83" spans="1:10">
      <c r="A83" s="4" t="s">
        <v>217</v>
      </c>
      <c r="B83" s="4" t="s">
        <v>218</v>
      </c>
      <c r="C83" s="4" t="s">
        <v>219</v>
      </c>
      <c r="D83" s="4" t="s">
        <v>62</v>
      </c>
      <c r="E83" s="4" t="s">
        <v>206</v>
      </c>
      <c r="F83" s="4" t="s">
        <v>220</v>
      </c>
      <c r="G83" s="7">
        <v>5009</v>
      </c>
      <c r="H83" s="7">
        <v>7814</v>
      </c>
      <c r="I83" s="7">
        <v>0</v>
      </c>
      <c r="J83" s="32">
        <f t="shared" si="1"/>
        <v>12823</v>
      </c>
    </row>
    <row r="84" spans="1:10">
      <c r="A84" s="4" t="s">
        <v>225</v>
      </c>
      <c r="B84" s="4" t="s">
        <v>226</v>
      </c>
      <c r="C84" s="4" t="s">
        <v>231</v>
      </c>
      <c r="D84" s="4" t="s">
        <v>62</v>
      </c>
      <c r="E84" s="4" t="s">
        <v>4</v>
      </c>
      <c r="F84" s="4" t="s">
        <v>233</v>
      </c>
      <c r="G84" s="7">
        <v>0</v>
      </c>
      <c r="H84" s="7">
        <v>0</v>
      </c>
      <c r="I84" s="7">
        <v>0</v>
      </c>
      <c r="J84" s="32">
        <f t="shared" si="1"/>
        <v>0</v>
      </c>
    </row>
    <row r="85" spans="1:10">
      <c r="A85" s="4" t="s">
        <v>225</v>
      </c>
      <c r="B85" s="4" t="s">
        <v>226</v>
      </c>
      <c r="C85" s="4" t="s">
        <v>232</v>
      </c>
      <c r="D85" s="4" t="s">
        <v>62</v>
      </c>
      <c r="E85" s="4" t="s">
        <v>206</v>
      </c>
      <c r="F85" s="4" t="s">
        <v>234</v>
      </c>
      <c r="G85" s="7">
        <v>3221</v>
      </c>
      <c r="H85" s="7">
        <v>0</v>
      </c>
      <c r="I85" s="7">
        <v>0</v>
      </c>
      <c r="J85" s="32">
        <f t="shared" si="1"/>
        <v>3221</v>
      </c>
    </row>
    <row r="86" spans="1:10">
      <c r="A86" s="4" t="s">
        <v>249</v>
      </c>
      <c r="B86" s="4" t="s">
        <v>250</v>
      </c>
      <c r="C86" s="4" t="s">
        <v>205</v>
      </c>
      <c r="D86" s="4" t="s">
        <v>62</v>
      </c>
      <c r="E86" s="4" t="s">
        <v>206</v>
      </c>
      <c r="F86" s="4" t="s">
        <v>251</v>
      </c>
      <c r="G86" s="7">
        <v>510</v>
      </c>
      <c r="H86" s="7">
        <v>0</v>
      </c>
      <c r="I86" s="7">
        <v>0</v>
      </c>
      <c r="J86" s="32">
        <f t="shared" si="1"/>
        <v>510</v>
      </c>
    </row>
    <row r="87" spans="1:10">
      <c r="A87" s="4" t="s">
        <v>249</v>
      </c>
      <c r="B87" s="4" t="s">
        <v>250</v>
      </c>
      <c r="C87" s="4" t="s">
        <v>252</v>
      </c>
      <c r="D87" s="4" t="s">
        <v>62</v>
      </c>
      <c r="E87" s="4" t="s">
        <v>206</v>
      </c>
      <c r="F87" s="4" t="s">
        <v>253</v>
      </c>
      <c r="G87" s="7">
        <v>11771</v>
      </c>
      <c r="H87" s="7">
        <v>0</v>
      </c>
      <c r="I87" s="7">
        <v>0</v>
      </c>
      <c r="J87" s="32">
        <f t="shared" si="1"/>
        <v>11771</v>
      </c>
    </row>
    <row r="88" spans="1:10">
      <c r="A88" s="4" t="s">
        <v>254</v>
      </c>
      <c r="B88" s="4" t="s">
        <v>255</v>
      </c>
      <c r="C88" s="4" t="s">
        <v>256</v>
      </c>
      <c r="D88" s="4" t="s">
        <v>62</v>
      </c>
      <c r="E88" s="4" t="s">
        <v>206</v>
      </c>
      <c r="F88" s="4" t="s">
        <v>257</v>
      </c>
      <c r="G88" s="7">
        <v>3319</v>
      </c>
      <c r="H88" s="7">
        <v>0</v>
      </c>
      <c r="I88" s="7">
        <v>16644</v>
      </c>
      <c r="J88" s="32">
        <f t="shared" si="1"/>
        <v>19963</v>
      </c>
    </row>
    <row r="89" spans="1:10">
      <c r="A89" s="4" t="s">
        <v>271</v>
      </c>
      <c r="B89" s="4" t="s">
        <v>272</v>
      </c>
      <c r="C89" s="4" t="s">
        <v>273</v>
      </c>
      <c r="D89" s="4" t="s">
        <v>44</v>
      </c>
      <c r="E89" s="4" t="s">
        <v>206</v>
      </c>
      <c r="F89" s="4" t="s">
        <v>274</v>
      </c>
      <c r="G89" s="7">
        <v>3403</v>
      </c>
      <c r="H89" s="7">
        <v>0</v>
      </c>
      <c r="I89" s="7">
        <v>0</v>
      </c>
      <c r="J89" s="32">
        <f t="shared" si="1"/>
        <v>3403</v>
      </c>
    </row>
    <row r="90" spans="1:10">
      <c r="A90" s="4" t="s">
        <v>275</v>
      </c>
      <c r="B90" s="4" t="s">
        <v>276</v>
      </c>
      <c r="C90" s="4" t="s">
        <v>278</v>
      </c>
      <c r="D90" s="4" t="s">
        <v>62</v>
      </c>
      <c r="E90" s="4" t="s">
        <v>206</v>
      </c>
      <c r="F90" s="4" t="s">
        <v>279</v>
      </c>
      <c r="G90" s="7">
        <v>2124</v>
      </c>
      <c r="H90" s="7">
        <v>0</v>
      </c>
      <c r="I90" s="7">
        <v>0</v>
      </c>
      <c r="J90" s="32">
        <f t="shared" si="1"/>
        <v>2124</v>
      </c>
    </row>
    <row r="91" spans="1:10">
      <c r="A91" s="4" t="s">
        <v>285</v>
      </c>
      <c r="B91" s="4" t="s">
        <v>286</v>
      </c>
      <c r="C91" s="4" t="s">
        <v>287</v>
      </c>
      <c r="D91" s="4" t="s">
        <v>62</v>
      </c>
      <c r="E91" s="4" t="s">
        <v>5</v>
      </c>
      <c r="F91" s="4" t="s">
        <v>291</v>
      </c>
      <c r="G91" s="7">
        <v>2580</v>
      </c>
      <c r="H91" s="7">
        <v>0</v>
      </c>
      <c r="I91" s="7">
        <v>0</v>
      </c>
      <c r="J91" s="32">
        <f t="shared" si="1"/>
        <v>2580</v>
      </c>
    </row>
    <row r="92" spans="1:10">
      <c r="A92" s="4" t="s">
        <v>292</v>
      </c>
      <c r="B92" s="4" t="s">
        <v>293</v>
      </c>
      <c r="C92" s="4" t="s">
        <v>287</v>
      </c>
      <c r="D92" s="4" t="s">
        <v>62</v>
      </c>
      <c r="E92" s="4" t="s">
        <v>206</v>
      </c>
      <c r="F92" s="4" t="s">
        <v>216</v>
      </c>
      <c r="G92" s="7">
        <v>887</v>
      </c>
      <c r="H92" s="7">
        <v>953</v>
      </c>
      <c r="I92" s="7">
        <v>0</v>
      </c>
      <c r="J92" s="32">
        <f t="shared" si="1"/>
        <v>1840</v>
      </c>
    </row>
    <row r="93" spans="1:10">
      <c r="A93" s="4" t="s">
        <v>296</v>
      </c>
      <c r="B93" s="4" t="s">
        <v>297</v>
      </c>
      <c r="C93" s="4" t="s">
        <v>298</v>
      </c>
      <c r="D93" s="4" t="s">
        <v>44</v>
      </c>
      <c r="E93" s="4" t="s">
        <v>206</v>
      </c>
      <c r="F93" s="4" t="s">
        <v>251</v>
      </c>
      <c r="G93" s="7">
        <v>1680</v>
      </c>
      <c r="H93" s="7">
        <v>0</v>
      </c>
      <c r="I93" s="7">
        <v>4237</v>
      </c>
      <c r="J93" s="32">
        <f t="shared" si="1"/>
        <v>5917</v>
      </c>
    </row>
    <row r="94" spans="1:10">
      <c r="A94" s="4" t="s">
        <v>323</v>
      </c>
      <c r="B94" s="4" t="s">
        <v>324</v>
      </c>
      <c r="C94" s="4" t="s">
        <v>325</v>
      </c>
      <c r="D94" s="4" t="s">
        <v>44</v>
      </c>
      <c r="E94" s="4" t="s">
        <v>206</v>
      </c>
      <c r="F94" s="4" t="s">
        <v>251</v>
      </c>
      <c r="G94" s="7">
        <v>7418</v>
      </c>
      <c r="H94" s="7">
        <v>20046</v>
      </c>
      <c r="I94" s="7">
        <v>0</v>
      </c>
      <c r="J94" s="32">
        <f t="shared" si="1"/>
        <v>27464</v>
      </c>
    </row>
    <row r="95" spans="1:10">
      <c r="A95" s="4" t="s">
        <v>330</v>
      </c>
      <c r="B95" s="4" t="s">
        <v>331</v>
      </c>
      <c r="C95" s="4" t="s">
        <v>333</v>
      </c>
      <c r="D95" s="4" t="s">
        <v>44</v>
      </c>
      <c r="E95" s="4" t="s">
        <v>206</v>
      </c>
      <c r="F95" s="4" t="s">
        <v>334</v>
      </c>
      <c r="G95" s="7">
        <v>75848</v>
      </c>
      <c r="H95" s="7">
        <v>110104</v>
      </c>
      <c r="I95" s="7">
        <v>0</v>
      </c>
      <c r="J95" s="32">
        <f t="shared" si="1"/>
        <v>185952</v>
      </c>
    </row>
    <row r="96" spans="1:10">
      <c r="A96" s="4" t="s">
        <v>82</v>
      </c>
      <c r="B96" s="4" t="s">
        <v>83</v>
      </c>
      <c r="C96" s="4" t="s">
        <v>335</v>
      </c>
      <c r="D96" s="4" t="s">
        <v>44</v>
      </c>
      <c r="E96" s="4" t="s">
        <v>206</v>
      </c>
      <c r="F96" s="4" t="s">
        <v>251</v>
      </c>
      <c r="G96" s="7">
        <v>322</v>
      </c>
      <c r="H96" s="7">
        <v>0</v>
      </c>
      <c r="I96" s="7">
        <v>0</v>
      </c>
      <c r="J96" s="32">
        <f t="shared" si="1"/>
        <v>322</v>
      </c>
    </row>
    <row r="97" spans="1:10">
      <c r="A97" s="4" t="s">
        <v>343</v>
      </c>
      <c r="B97" s="4" t="s">
        <v>344</v>
      </c>
      <c r="C97" s="4" t="s">
        <v>345</v>
      </c>
      <c r="D97" s="4" t="s">
        <v>62</v>
      </c>
      <c r="E97" s="4" t="s">
        <v>5</v>
      </c>
      <c r="F97" s="4"/>
      <c r="G97" s="7">
        <v>193379</v>
      </c>
      <c r="H97" s="7">
        <v>0</v>
      </c>
      <c r="I97" s="7">
        <v>0</v>
      </c>
      <c r="J97" s="32">
        <f t="shared" si="1"/>
        <v>193379</v>
      </c>
    </row>
    <row r="98" spans="1:10">
      <c r="A98" s="4" t="s">
        <v>343</v>
      </c>
      <c r="B98" s="4" t="s">
        <v>344</v>
      </c>
      <c r="C98" s="4" t="s">
        <v>346</v>
      </c>
      <c r="D98" s="4" t="s">
        <v>62</v>
      </c>
      <c r="E98" s="4" t="s">
        <v>5</v>
      </c>
      <c r="F98" s="4"/>
      <c r="G98" s="7">
        <v>7036</v>
      </c>
      <c r="H98" s="7">
        <v>0</v>
      </c>
      <c r="I98" s="7">
        <v>0</v>
      </c>
      <c r="J98" s="32">
        <f t="shared" si="1"/>
        <v>7036</v>
      </c>
    </row>
    <row r="99" spans="1:10">
      <c r="A99" s="4" t="s">
        <v>343</v>
      </c>
      <c r="B99" s="4" t="s">
        <v>344</v>
      </c>
      <c r="C99" s="4" t="s">
        <v>347</v>
      </c>
      <c r="D99" s="4" t="s">
        <v>62</v>
      </c>
      <c r="E99" s="4" t="s">
        <v>5</v>
      </c>
      <c r="F99" s="4"/>
      <c r="G99" s="7">
        <v>282</v>
      </c>
      <c r="H99" s="7">
        <v>0</v>
      </c>
      <c r="I99" s="7">
        <v>0</v>
      </c>
      <c r="J99" s="32">
        <f t="shared" si="1"/>
        <v>282</v>
      </c>
    </row>
    <row r="100" spans="1:10">
      <c r="A100" s="4" t="s">
        <v>343</v>
      </c>
      <c r="B100" s="4" t="s">
        <v>344</v>
      </c>
      <c r="C100" s="4" t="s">
        <v>348</v>
      </c>
      <c r="D100" s="4" t="s">
        <v>62</v>
      </c>
      <c r="E100" s="4" t="s">
        <v>5</v>
      </c>
      <c r="F100" s="4"/>
      <c r="G100" s="7">
        <v>40796</v>
      </c>
      <c r="H100" s="7">
        <v>0</v>
      </c>
      <c r="I100" s="7">
        <v>0</v>
      </c>
      <c r="J100" s="32">
        <f t="shared" si="1"/>
        <v>40796</v>
      </c>
    </row>
    <row r="101" spans="1:10">
      <c r="A101" s="4" t="s">
        <v>242</v>
      </c>
      <c r="B101" s="4" t="s">
        <v>243</v>
      </c>
      <c r="C101" s="4" t="s">
        <v>361</v>
      </c>
      <c r="D101" s="4" t="s">
        <v>62</v>
      </c>
      <c r="E101" s="4" t="s">
        <v>5</v>
      </c>
      <c r="F101" s="4"/>
      <c r="G101" s="7">
        <v>15446</v>
      </c>
      <c r="H101" s="7">
        <v>0</v>
      </c>
      <c r="I101" s="7">
        <v>0</v>
      </c>
      <c r="J101" s="32">
        <f t="shared" si="1"/>
        <v>15446</v>
      </c>
    </row>
    <row r="102" spans="1:10">
      <c r="J102" s="32">
        <f t="shared" si="1"/>
        <v>0</v>
      </c>
    </row>
    <row r="103" spans="1:10">
      <c r="J103" s="32">
        <f t="shared" si="1"/>
        <v>0</v>
      </c>
    </row>
    <row r="104" spans="1:10" ht="90">
      <c r="A104" s="1" t="s">
        <v>25</v>
      </c>
      <c r="B104" s="1" t="s">
        <v>0</v>
      </c>
      <c r="C104" s="1" t="s">
        <v>1</v>
      </c>
      <c r="D104" s="1" t="s">
        <v>24</v>
      </c>
      <c r="E104" s="1" t="s">
        <v>2</v>
      </c>
      <c r="F104" s="1" t="s">
        <v>3</v>
      </c>
      <c r="G104" s="6" t="s">
        <v>172</v>
      </c>
      <c r="H104" s="6" t="s">
        <v>170</v>
      </c>
      <c r="I104" s="6" t="s">
        <v>169</v>
      </c>
      <c r="J104" s="32">
        <f t="shared" si="1"/>
        <v>0</v>
      </c>
    </row>
    <row r="105" spans="1:10">
      <c r="A105" s="4" t="s">
        <v>94</v>
      </c>
      <c r="B105" s="4" t="s">
        <v>95</v>
      </c>
      <c r="C105" s="4" t="s">
        <v>98</v>
      </c>
      <c r="D105" s="4" t="s">
        <v>62</v>
      </c>
      <c r="E105" s="4" t="s">
        <v>22</v>
      </c>
      <c r="F105" s="4" t="s">
        <v>97</v>
      </c>
      <c r="G105" s="7">
        <v>182991</v>
      </c>
      <c r="H105" s="7">
        <v>474590</v>
      </c>
      <c r="I105" s="7">
        <v>0</v>
      </c>
      <c r="J105" s="32">
        <f t="shared" si="1"/>
        <v>657581</v>
      </c>
    </row>
    <row r="106" spans="1:10">
      <c r="A106" s="4" t="s">
        <v>178</v>
      </c>
      <c r="B106" s="4" t="s">
        <v>182</v>
      </c>
      <c r="C106" s="4" t="s">
        <v>183</v>
      </c>
      <c r="D106" s="4" t="s">
        <v>62</v>
      </c>
      <c r="E106" s="4" t="s">
        <v>5</v>
      </c>
      <c r="F106" s="4" t="s">
        <v>9</v>
      </c>
      <c r="G106" s="8" t="s">
        <v>237</v>
      </c>
      <c r="H106" s="7">
        <v>0</v>
      </c>
      <c r="I106" s="7">
        <v>0</v>
      </c>
      <c r="J106" s="32">
        <f t="shared" si="1"/>
        <v>0</v>
      </c>
    </row>
    <row r="107" spans="1:10">
      <c r="A107" s="4" t="s">
        <v>28</v>
      </c>
      <c r="B107" s="4" t="s">
        <v>10</v>
      </c>
      <c r="C107" s="4" t="s">
        <v>101</v>
      </c>
      <c r="D107" s="4" t="s">
        <v>62</v>
      </c>
      <c r="E107" s="4" t="s">
        <v>5</v>
      </c>
      <c r="F107" s="4" t="s">
        <v>9</v>
      </c>
      <c r="G107" s="7">
        <v>62325</v>
      </c>
      <c r="H107" s="7">
        <v>0</v>
      </c>
      <c r="I107" s="7">
        <v>23311</v>
      </c>
      <c r="J107" s="32">
        <f t="shared" si="1"/>
        <v>85636</v>
      </c>
    </row>
    <row r="108" spans="1:10">
      <c r="A108" s="4" t="s">
        <v>28</v>
      </c>
      <c r="B108" s="4" t="s">
        <v>10</v>
      </c>
      <c r="C108" s="4" t="s">
        <v>102</v>
      </c>
      <c r="D108" s="4" t="s">
        <v>62</v>
      </c>
      <c r="E108" s="4" t="s">
        <v>5</v>
      </c>
      <c r="F108" s="4" t="s">
        <v>9</v>
      </c>
      <c r="G108" s="7">
        <v>3890</v>
      </c>
      <c r="H108" s="7">
        <v>0</v>
      </c>
      <c r="I108" s="7">
        <v>2119</v>
      </c>
      <c r="J108" s="32">
        <f t="shared" si="1"/>
        <v>6009</v>
      </c>
    </row>
    <row r="109" spans="1:10">
      <c r="A109" s="4" t="s">
        <v>28</v>
      </c>
      <c r="B109" s="4" t="s">
        <v>10</v>
      </c>
      <c r="C109" s="4" t="s">
        <v>103</v>
      </c>
      <c r="D109" s="4" t="s">
        <v>62</v>
      </c>
      <c r="E109" s="4" t="s">
        <v>5</v>
      </c>
      <c r="F109" s="4" t="s">
        <v>9</v>
      </c>
      <c r="G109" s="7">
        <v>13350</v>
      </c>
      <c r="H109" s="7">
        <v>0</v>
      </c>
      <c r="I109" s="7">
        <v>5298</v>
      </c>
      <c r="J109" s="32">
        <f t="shared" si="1"/>
        <v>18648</v>
      </c>
    </row>
    <row r="110" spans="1:10">
      <c r="A110" s="4" t="s">
        <v>58</v>
      </c>
      <c r="B110" s="4" t="s">
        <v>59</v>
      </c>
      <c r="C110" s="4" t="s">
        <v>60</v>
      </c>
      <c r="D110" s="4" t="s">
        <v>62</v>
      </c>
      <c r="E110" s="4" t="s">
        <v>5</v>
      </c>
      <c r="F110" s="4" t="s">
        <v>9</v>
      </c>
      <c r="G110" s="7">
        <v>10277</v>
      </c>
      <c r="H110" s="7">
        <v>0</v>
      </c>
      <c r="I110" s="7">
        <v>52883</v>
      </c>
      <c r="J110" s="32">
        <f t="shared" si="1"/>
        <v>63160</v>
      </c>
    </row>
    <row r="111" spans="1:10">
      <c r="A111" s="4" t="s">
        <v>127</v>
      </c>
      <c r="B111" s="4" t="s">
        <v>128</v>
      </c>
      <c r="C111" s="4" t="s">
        <v>78</v>
      </c>
      <c r="D111" s="4" t="s">
        <v>62</v>
      </c>
      <c r="E111" s="4" t="s">
        <v>5</v>
      </c>
      <c r="F111" s="4" t="s">
        <v>9</v>
      </c>
      <c r="G111" s="7">
        <v>48286</v>
      </c>
      <c r="H111" s="7">
        <v>72430</v>
      </c>
      <c r="I111" s="7">
        <v>36505</v>
      </c>
      <c r="J111" s="32">
        <f t="shared" si="1"/>
        <v>157221</v>
      </c>
    </row>
    <row r="112" spans="1:10">
      <c r="A112" s="4" t="s">
        <v>129</v>
      </c>
      <c r="B112" s="4" t="s">
        <v>130</v>
      </c>
      <c r="C112" s="4" t="s">
        <v>132</v>
      </c>
      <c r="D112" s="4" t="s">
        <v>62</v>
      </c>
      <c r="E112" s="4" t="s">
        <v>5</v>
      </c>
      <c r="F112" s="4" t="s">
        <v>9</v>
      </c>
      <c r="G112" s="7">
        <v>613666</v>
      </c>
      <c r="H112" s="7">
        <v>539044</v>
      </c>
      <c r="I112" s="7">
        <v>0</v>
      </c>
      <c r="J112" s="32">
        <f t="shared" si="1"/>
        <v>1152710</v>
      </c>
    </row>
    <row r="113" spans="1:11">
      <c r="A113" s="4" t="s">
        <v>133</v>
      </c>
      <c r="B113" s="4" t="s">
        <v>134</v>
      </c>
      <c r="C113" s="4" t="s">
        <v>137</v>
      </c>
      <c r="D113" s="4" t="s">
        <v>62</v>
      </c>
      <c r="E113" s="4" t="s">
        <v>5</v>
      </c>
      <c r="F113" s="4" t="s">
        <v>9</v>
      </c>
      <c r="G113" s="7">
        <v>311839</v>
      </c>
      <c r="H113" s="7">
        <v>385901</v>
      </c>
      <c r="I113" s="7">
        <v>276302</v>
      </c>
      <c r="J113" s="32">
        <f t="shared" si="1"/>
        <v>974042</v>
      </c>
    </row>
    <row r="114" spans="1:11">
      <c r="A114" s="4" t="s">
        <v>76</v>
      </c>
      <c r="B114" s="4" t="s">
        <v>77</v>
      </c>
      <c r="C114" s="4" t="s">
        <v>78</v>
      </c>
      <c r="D114" s="4" t="s">
        <v>62</v>
      </c>
      <c r="E114" s="4" t="s">
        <v>5</v>
      </c>
      <c r="F114" s="4" t="s">
        <v>9</v>
      </c>
      <c r="G114" s="7">
        <v>17928</v>
      </c>
      <c r="H114" s="7">
        <v>21562</v>
      </c>
      <c r="I114" s="7">
        <v>0</v>
      </c>
      <c r="J114" s="32">
        <f t="shared" si="1"/>
        <v>39490</v>
      </c>
    </row>
    <row r="115" spans="1:11">
      <c r="A115" s="4" t="s">
        <v>138</v>
      </c>
      <c r="B115" s="4" t="s">
        <v>89</v>
      </c>
      <c r="C115" s="4" t="s">
        <v>159</v>
      </c>
      <c r="D115" s="4" t="s">
        <v>62</v>
      </c>
      <c r="E115" s="4" t="s">
        <v>5</v>
      </c>
      <c r="F115" s="4" t="s">
        <v>9</v>
      </c>
      <c r="G115" s="7">
        <v>5362</v>
      </c>
      <c r="H115" s="7">
        <v>0</v>
      </c>
      <c r="I115" s="7">
        <v>0</v>
      </c>
      <c r="J115" s="32">
        <f t="shared" si="1"/>
        <v>5362</v>
      </c>
    </row>
    <row r="116" spans="1:11">
      <c r="A116" s="4" t="s">
        <v>138</v>
      </c>
      <c r="B116" s="4" t="s">
        <v>89</v>
      </c>
      <c r="C116" s="4" t="s">
        <v>160</v>
      </c>
      <c r="D116" s="4" t="s">
        <v>62</v>
      </c>
      <c r="E116" s="4" t="s">
        <v>5</v>
      </c>
      <c r="F116" s="4" t="s">
        <v>9</v>
      </c>
      <c r="G116" s="7">
        <v>94985</v>
      </c>
      <c r="H116" s="7">
        <v>0</v>
      </c>
      <c r="I116" s="7">
        <v>0</v>
      </c>
      <c r="J116" s="32">
        <f t="shared" si="1"/>
        <v>94985</v>
      </c>
    </row>
    <row r="117" spans="1:11">
      <c r="A117" s="4" t="s">
        <v>138</v>
      </c>
      <c r="B117" s="4" t="s">
        <v>89</v>
      </c>
      <c r="C117" s="4" t="s">
        <v>161</v>
      </c>
      <c r="D117" s="4" t="s">
        <v>62</v>
      </c>
      <c r="E117" s="4" t="s">
        <v>5</v>
      </c>
      <c r="F117" s="4" t="s">
        <v>9</v>
      </c>
      <c r="G117" s="7">
        <v>6137</v>
      </c>
      <c r="H117" s="7">
        <v>0</v>
      </c>
      <c r="I117" s="7">
        <v>0</v>
      </c>
      <c r="J117" s="32">
        <f t="shared" si="1"/>
        <v>6137</v>
      </c>
    </row>
    <row r="118" spans="1:11">
      <c r="A118" s="4" t="s">
        <v>138</v>
      </c>
      <c r="B118" s="4" t="s">
        <v>89</v>
      </c>
      <c r="C118" s="4" t="s">
        <v>158</v>
      </c>
      <c r="D118" s="4" t="s">
        <v>62</v>
      </c>
      <c r="E118" s="4" t="s">
        <v>5</v>
      </c>
      <c r="F118" s="4" t="s">
        <v>9</v>
      </c>
      <c r="G118" s="7">
        <v>8979</v>
      </c>
      <c r="H118" s="7">
        <v>0</v>
      </c>
      <c r="I118" s="7">
        <v>0</v>
      </c>
      <c r="J118" s="32">
        <f t="shared" si="1"/>
        <v>8979</v>
      </c>
    </row>
    <row r="119" spans="1:11">
      <c r="A119" s="4" t="s">
        <v>37</v>
      </c>
      <c r="B119" s="4" t="s">
        <v>8</v>
      </c>
      <c r="C119" s="4" t="s">
        <v>165</v>
      </c>
      <c r="D119" s="4" t="s">
        <v>62</v>
      </c>
      <c r="E119" s="4" t="s">
        <v>5</v>
      </c>
      <c r="F119" s="4" t="s">
        <v>9</v>
      </c>
      <c r="G119" s="7">
        <v>59219</v>
      </c>
      <c r="H119" s="7">
        <v>0</v>
      </c>
      <c r="I119" s="7">
        <v>0</v>
      </c>
      <c r="J119" s="32">
        <f t="shared" si="1"/>
        <v>59219</v>
      </c>
    </row>
    <row r="120" spans="1:11">
      <c r="A120" s="4" t="s">
        <v>37</v>
      </c>
      <c r="B120" s="4" t="s">
        <v>8</v>
      </c>
      <c r="C120" s="4" t="s">
        <v>166</v>
      </c>
      <c r="D120" s="4" t="s">
        <v>62</v>
      </c>
      <c r="E120" s="4" t="s">
        <v>5</v>
      </c>
      <c r="F120" s="4" t="s">
        <v>9</v>
      </c>
      <c r="G120" s="7">
        <v>4212</v>
      </c>
      <c r="H120" s="7">
        <v>0</v>
      </c>
      <c r="I120" s="7">
        <v>0</v>
      </c>
      <c r="J120" s="32">
        <f t="shared" si="1"/>
        <v>4212</v>
      </c>
    </row>
    <row r="121" spans="1:11">
      <c r="A121" s="4" t="s">
        <v>37</v>
      </c>
      <c r="B121" s="4" t="s">
        <v>8</v>
      </c>
      <c r="C121" s="4" t="s">
        <v>167</v>
      </c>
      <c r="D121" s="4" t="s">
        <v>62</v>
      </c>
      <c r="E121" s="4" t="s">
        <v>5</v>
      </c>
      <c r="F121" s="4" t="s">
        <v>9</v>
      </c>
      <c r="G121" s="7">
        <v>46804</v>
      </c>
      <c r="H121" s="7">
        <v>0</v>
      </c>
      <c r="I121" s="7">
        <v>0</v>
      </c>
      <c r="J121" s="32">
        <f t="shared" si="1"/>
        <v>46804</v>
      </c>
    </row>
    <row r="122" spans="1:11">
      <c r="A122" s="4" t="s">
        <v>200</v>
      </c>
      <c r="B122" s="4" t="s">
        <v>201</v>
      </c>
      <c r="C122" s="4" t="s">
        <v>235</v>
      </c>
      <c r="D122" s="4" t="s">
        <v>62</v>
      </c>
      <c r="E122" s="4" t="s">
        <v>5</v>
      </c>
      <c r="F122" s="4" t="s">
        <v>9</v>
      </c>
      <c r="G122" s="8" t="s">
        <v>236</v>
      </c>
      <c r="H122" s="7">
        <v>0</v>
      </c>
      <c r="I122" s="7">
        <v>0</v>
      </c>
      <c r="J122" s="32">
        <f t="shared" si="1"/>
        <v>0</v>
      </c>
    </row>
    <row r="123" spans="1:11">
      <c r="A123" s="4" t="s">
        <v>203</v>
      </c>
      <c r="B123" s="4" t="s">
        <v>204</v>
      </c>
      <c r="C123" s="4" t="s">
        <v>208</v>
      </c>
      <c r="D123" s="4" t="s">
        <v>62</v>
      </c>
      <c r="E123" s="4" t="s">
        <v>5</v>
      </c>
      <c r="F123" s="4" t="s">
        <v>9</v>
      </c>
      <c r="G123" s="7">
        <v>17825</v>
      </c>
      <c r="H123" s="7">
        <v>0</v>
      </c>
      <c r="I123" s="7">
        <v>7895</v>
      </c>
      <c r="J123" s="32">
        <f t="shared" si="1"/>
        <v>25720</v>
      </c>
    </row>
    <row r="124" spans="1:11">
      <c r="A124" s="4" t="s">
        <v>209</v>
      </c>
      <c r="B124" s="4" t="s">
        <v>210</v>
      </c>
      <c r="C124" s="4" t="s">
        <v>212</v>
      </c>
      <c r="D124" s="4" t="s">
        <v>62</v>
      </c>
      <c r="E124" s="4" t="s">
        <v>5</v>
      </c>
      <c r="F124" s="4" t="s">
        <v>9</v>
      </c>
      <c r="G124" s="7">
        <v>140273</v>
      </c>
      <c r="H124" s="7">
        <v>0</v>
      </c>
      <c r="I124" s="7">
        <v>52731</v>
      </c>
      <c r="J124" s="32">
        <f t="shared" si="1"/>
        <v>193004</v>
      </c>
    </row>
    <row r="125" spans="1:11">
      <c r="A125" s="4" t="s">
        <v>36</v>
      </c>
      <c r="B125" s="4" t="s">
        <v>248</v>
      </c>
      <c r="C125" s="4" t="s">
        <v>212</v>
      </c>
      <c r="D125" s="4" t="s">
        <v>62</v>
      </c>
      <c r="E125" s="4" t="s">
        <v>5</v>
      </c>
      <c r="F125" s="4" t="s">
        <v>9</v>
      </c>
      <c r="G125" s="7">
        <v>113362</v>
      </c>
      <c r="H125" s="7">
        <v>0</v>
      </c>
      <c r="I125" s="7">
        <v>0</v>
      </c>
      <c r="J125" s="32">
        <f t="shared" si="1"/>
        <v>113362</v>
      </c>
    </row>
    <row r="126" spans="1:11">
      <c r="A126" s="4" t="s">
        <v>249</v>
      </c>
      <c r="B126" s="4" t="s">
        <v>250</v>
      </c>
      <c r="C126" s="4" t="s">
        <v>208</v>
      </c>
      <c r="D126" s="4" t="s">
        <v>62</v>
      </c>
      <c r="E126" s="4" t="s">
        <v>5</v>
      </c>
      <c r="F126" s="4" t="s">
        <v>9</v>
      </c>
      <c r="G126" s="7">
        <v>6887</v>
      </c>
      <c r="H126" s="7">
        <v>0</v>
      </c>
      <c r="I126" s="7">
        <v>11122</v>
      </c>
      <c r="J126" s="32">
        <f t="shared" si="1"/>
        <v>18009</v>
      </c>
    </row>
    <row r="127" spans="1:11">
      <c r="A127" s="4" t="s">
        <v>254</v>
      </c>
      <c r="B127" s="4" t="s">
        <v>255</v>
      </c>
      <c r="C127" s="4" t="s">
        <v>259</v>
      </c>
      <c r="D127" s="4" t="s">
        <v>62</v>
      </c>
      <c r="E127" s="4" t="s">
        <v>5</v>
      </c>
      <c r="F127" s="4" t="s">
        <v>9</v>
      </c>
      <c r="G127" s="7">
        <v>10957</v>
      </c>
      <c r="H127" s="7">
        <v>0</v>
      </c>
      <c r="I127" s="7">
        <v>108300</v>
      </c>
      <c r="J127" s="32">
        <f t="shared" si="1"/>
        <v>119257</v>
      </c>
      <c r="K127" s="4" t="s">
        <v>260</v>
      </c>
    </row>
    <row r="128" spans="1:11">
      <c r="A128" s="4" t="s">
        <v>261</v>
      </c>
      <c r="B128" s="4" t="s">
        <v>262</v>
      </c>
      <c r="C128" s="4" t="s">
        <v>263</v>
      </c>
      <c r="D128" s="4" t="s">
        <v>62</v>
      </c>
      <c r="E128" s="4" t="s">
        <v>5</v>
      </c>
      <c r="F128" s="4" t="s">
        <v>9</v>
      </c>
      <c r="G128" s="7">
        <v>12994</v>
      </c>
      <c r="H128" s="7">
        <v>0</v>
      </c>
      <c r="I128" s="7">
        <v>0</v>
      </c>
      <c r="J128" s="32">
        <f t="shared" si="1"/>
        <v>12994</v>
      </c>
      <c r="K128" s="4"/>
    </row>
    <row r="129" spans="1:11">
      <c r="A129" s="4" t="s">
        <v>39</v>
      </c>
      <c r="B129" s="4" t="s">
        <v>264</v>
      </c>
      <c r="C129" s="4" t="s">
        <v>265</v>
      </c>
      <c r="D129" s="4" t="s">
        <v>62</v>
      </c>
      <c r="E129" s="4" t="s">
        <v>5</v>
      </c>
      <c r="F129" s="4" t="s">
        <v>9</v>
      </c>
      <c r="G129" s="7">
        <v>9261</v>
      </c>
      <c r="H129" s="7">
        <v>0</v>
      </c>
      <c r="I129" s="7">
        <v>0</v>
      </c>
      <c r="J129" s="32">
        <f t="shared" si="1"/>
        <v>9261</v>
      </c>
      <c r="K129" s="4"/>
    </row>
    <row r="130" spans="1:11">
      <c r="A130" s="4" t="s">
        <v>280</v>
      </c>
      <c r="B130" s="4" t="s">
        <v>281</v>
      </c>
      <c r="C130" s="4" t="s">
        <v>282</v>
      </c>
      <c r="D130" s="4" t="s">
        <v>44</v>
      </c>
      <c r="E130" s="4" t="s">
        <v>5</v>
      </c>
      <c r="F130" s="4" t="s">
        <v>9</v>
      </c>
      <c r="G130" s="7">
        <v>18428</v>
      </c>
      <c r="H130" s="7">
        <v>0</v>
      </c>
      <c r="I130" s="7">
        <v>62873</v>
      </c>
      <c r="J130" s="32">
        <f t="shared" si="1"/>
        <v>81301</v>
      </c>
      <c r="K130" s="4" t="s">
        <v>260</v>
      </c>
    </row>
    <row r="131" spans="1:11">
      <c r="A131" s="4" t="s">
        <v>38</v>
      </c>
      <c r="B131" s="4" t="s">
        <v>11</v>
      </c>
      <c r="C131" s="4" t="s">
        <v>284</v>
      </c>
      <c r="D131" s="4" t="s">
        <v>62</v>
      </c>
      <c r="E131" s="4" t="s">
        <v>5</v>
      </c>
      <c r="F131" s="4" t="s">
        <v>9</v>
      </c>
      <c r="G131" s="7">
        <v>68256</v>
      </c>
      <c r="H131" s="7">
        <v>0</v>
      </c>
      <c r="I131" s="7">
        <v>0</v>
      </c>
      <c r="J131" s="32">
        <f t="shared" ref="J131:J146" si="2">SUM(G131:I131)</f>
        <v>68256</v>
      </c>
      <c r="K131" s="4"/>
    </row>
    <row r="132" spans="1:11">
      <c r="A132" s="4" t="s">
        <v>288</v>
      </c>
      <c r="B132" s="4" t="s">
        <v>289</v>
      </c>
      <c r="C132" s="4" t="s">
        <v>290</v>
      </c>
      <c r="D132" s="4" t="s">
        <v>44</v>
      </c>
      <c r="E132" s="4" t="s">
        <v>5</v>
      </c>
      <c r="F132" s="4" t="s">
        <v>9</v>
      </c>
      <c r="G132" s="7">
        <v>12652</v>
      </c>
      <c r="H132" s="7">
        <v>0</v>
      </c>
      <c r="I132" s="7">
        <v>0</v>
      </c>
      <c r="J132" s="32">
        <f t="shared" si="2"/>
        <v>12652</v>
      </c>
      <c r="K132" s="4"/>
    </row>
    <row r="133" spans="1:11">
      <c r="A133" s="4" t="s">
        <v>40</v>
      </c>
      <c r="B133" s="4" t="s">
        <v>7</v>
      </c>
      <c r="C133" s="4" t="s">
        <v>306</v>
      </c>
      <c r="D133" s="4" t="s">
        <v>62</v>
      </c>
      <c r="E133" s="4" t="s">
        <v>5</v>
      </c>
      <c r="F133" s="4" t="s">
        <v>9</v>
      </c>
      <c r="G133" s="7">
        <v>45872</v>
      </c>
      <c r="H133" s="7">
        <v>0</v>
      </c>
      <c r="I133" s="7">
        <v>290196</v>
      </c>
      <c r="J133" s="32">
        <f t="shared" si="2"/>
        <v>336068</v>
      </c>
      <c r="K133" s="4" t="s">
        <v>307</v>
      </c>
    </row>
    <row r="134" spans="1:11">
      <c r="A134" s="4" t="s">
        <v>323</v>
      </c>
      <c r="B134" s="4" t="s">
        <v>324</v>
      </c>
      <c r="C134" s="4" t="s">
        <v>326</v>
      </c>
      <c r="D134" s="4" t="s">
        <v>44</v>
      </c>
      <c r="E134" s="4" t="s">
        <v>4</v>
      </c>
      <c r="F134" s="4" t="s">
        <v>327</v>
      </c>
      <c r="G134" s="7">
        <v>0</v>
      </c>
      <c r="H134" s="7">
        <v>0</v>
      </c>
      <c r="I134" s="7">
        <v>0</v>
      </c>
      <c r="J134" s="32">
        <f t="shared" si="2"/>
        <v>0</v>
      </c>
    </row>
    <row r="135" spans="1:11">
      <c r="A135" s="4" t="s">
        <v>330</v>
      </c>
      <c r="B135" s="4" t="s">
        <v>331</v>
      </c>
      <c r="C135" s="4" t="s">
        <v>78</v>
      </c>
      <c r="D135" s="4" t="s">
        <v>44</v>
      </c>
      <c r="E135" s="4" t="s">
        <v>5</v>
      </c>
      <c r="F135" s="4" t="s">
        <v>9</v>
      </c>
      <c r="G135" s="7">
        <v>199322</v>
      </c>
      <c r="H135" s="7">
        <v>189982</v>
      </c>
      <c r="I135" s="7">
        <v>698597</v>
      </c>
      <c r="J135" s="32">
        <f t="shared" si="2"/>
        <v>1087901</v>
      </c>
    </row>
    <row r="136" spans="1:11">
      <c r="A136" s="4" t="s">
        <v>343</v>
      </c>
      <c r="B136" s="4" t="s">
        <v>344</v>
      </c>
      <c r="C136" s="4" t="s">
        <v>349</v>
      </c>
      <c r="D136" s="4" t="s">
        <v>62</v>
      </c>
      <c r="E136" s="4" t="s">
        <v>5</v>
      </c>
      <c r="F136" s="4" t="s">
        <v>9</v>
      </c>
      <c r="G136" s="7">
        <v>9285</v>
      </c>
      <c r="H136" s="7">
        <v>0</v>
      </c>
      <c r="I136" s="7">
        <v>0</v>
      </c>
      <c r="J136" s="32">
        <f t="shared" si="2"/>
        <v>9285</v>
      </c>
    </row>
    <row r="137" spans="1:11">
      <c r="A137" s="4" t="s">
        <v>343</v>
      </c>
      <c r="B137" s="4" t="s">
        <v>344</v>
      </c>
      <c r="C137" s="4" t="s">
        <v>350</v>
      </c>
      <c r="D137" s="4" t="s">
        <v>62</v>
      </c>
      <c r="E137" s="4" t="s">
        <v>5</v>
      </c>
      <c r="F137" s="4" t="s">
        <v>9</v>
      </c>
      <c r="G137" s="7">
        <v>212543</v>
      </c>
      <c r="H137" s="7">
        <v>0</v>
      </c>
      <c r="I137" s="7">
        <v>0</v>
      </c>
      <c r="J137" s="32">
        <f t="shared" si="2"/>
        <v>212543</v>
      </c>
    </row>
    <row r="138" spans="1:11">
      <c r="A138" s="4" t="s">
        <v>358</v>
      </c>
      <c r="B138" s="4" t="s">
        <v>359</v>
      </c>
      <c r="C138" s="4" t="s">
        <v>360</v>
      </c>
      <c r="D138" s="4" t="s">
        <v>62</v>
      </c>
      <c r="E138" s="4" t="s">
        <v>5</v>
      </c>
      <c r="F138" s="4" t="s">
        <v>9</v>
      </c>
      <c r="G138" s="7">
        <v>9435</v>
      </c>
      <c r="H138" s="7">
        <v>0</v>
      </c>
      <c r="I138" s="7">
        <v>0</v>
      </c>
      <c r="J138" s="32">
        <f t="shared" si="2"/>
        <v>9435</v>
      </c>
    </row>
    <row r="139" spans="1:11">
      <c r="A139" s="4" t="s">
        <v>363</v>
      </c>
      <c r="B139" s="4" t="s">
        <v>331</v>
      </c>
      <c r="C139" s="4" t="s">
        <v>78</v>
      </c>
      <c r="D139" s="4" t="s">
        <v>62</v>
      </c>
      <c r="E139" s="4" t="s">
        <v>5</v>
      </c>
      <c r="F139" s="4" t="s">
        <v>9</v>
      </c>
      <c r="G139" s="7">
        <v>793829</v>
      </c>
      <c r="H139" s="7">
        <v>785805</v>
      </c>
      <c r="I139" s="7">
        <v>822821</v>
      </c>
      <c r="J139" s="32">
        <f t="shared" si="2"/>
        <v>2402455</v>
      </c>
    </row>
    <row r="140" spans="1:11">
      <c r="A140" s="4" t="s">
        <v>368</v>
      </c>
      <c r="B140" s="4" t="s">
        <v>369</v>
      </c>
      <c r="C140" s="4" t="s">
        <v>370</v>
      </c>
      <c r="D140" s="4" t="s">
        <v>62</v>
      </c>
      <c r="E140" s="4" t="s">
        <v>5</v>
      </c>
      <c r="F140" s="4" t="s">
        <v>9</v>
      </c>
      <c r="G140" s="7">
        <v>0</v>
      </c>
      <c r="H140" s="7">
        <v>0</v>
      </c>
      <c r="I140" s="7">
        <v>371413</v>
      </c>
      <c r="J140" s="32">
        <f t="shared" si="2"/>
        <v>371413</v>
      </c>
    </row>
    <row r="141" spans="1:11">
      <c r="A141" s="4" t="s">
        <v>375</v>
      </c>
      <c r="B141" s="4" t="s">
        <v>134</v>
      </c>
      <c r="C141" s="4" t="s">
        <v>137</v>
      </c>
      <c r="D141" s="4" t="s">
        <v>44</v>
      </c>
      <c r="E141" s="4" t="s">
        <v>5</v>
      </c>
      <c r="F141" s="4" t="s">
        <v>9</v>
      </c>
      <c r="G141" s="7">
        <v>5680</v>
      </c>
      <c r="H141" s="7">
        <v>7028</v>
      </c>
      <c r="I141" s="7">
        <v>0</v>
      </c>
      <c r="J141" s="32">
        <f t="shared" si="2"/>
        <v>12708</v>
      </c>
    </row>
    <row r="142" spans="1:11">
      <c r="J142" s="32">
        <f t="shared" si="2"/>
        <v>0</v>
      </c>
    </row>
    <row r="143" spans="1:11">
      <c r="J143" s="32">
        <f t="shared" si="2"/>
        <v>0</v>
      </c>
    </row>
    <row r="144" spans="1:11" ht="90">
      <c r="A144" s="12" t="s">
        <v>25</v>
      </c>
      <c r="B144" s="12" t="s">
        <v>0</v>
      </c>
      <c r="C144" s="12" t="s">
        <v>1</v>
      </c>
      <c r="D144" s="12" t="s">
        <v>24</v>
      </c>
      <c r="E144" s="12" t="s">
        <v>2</v>
      </c>
      <c r="F144" s="12" t="s">
        <v>3</v>
      </c>
      <c r="G144" s="16" t="s">
        <v>172</v>
      </c>
      <c r="H144" s="16" t="s">
        <v>170</v>
      </c>
      <c r="I144" s="16" t="s">
        <v>169</v>
      </c>
      <c r="J144" s="32">
        <f t="shared" si="2"/>
        <v>0</v>
      </c>
    </row>
    <row r="145" spans="1:10">
      <c r="A145" s="4" t="s">
        <v>58</v>
      </c>
      <c r="B145" s="4" t="s">
        <v>59</v>
      </c>
      <c r="C145" s="4" t="s">
        <v>61</v>
      </c>
      <c r="D145" s="4" t="s">
        <v>62</v>
      </c>
      <c r="E145" s="4" t="s">
        <v>5</v>
      </c>
      <c r="F145" s="4" t="s">
        <v>9</v>
      </c>
      <c r="G145" s="5">
        <v>87910</v>
      </c>
      <c r="H145" s="5">
        <v>409</v>
      </c>
      <c r="I145" s="5">
        <v>0</v>
      </c>
      <c r="J145" s="32">
        <f t="shared" si="2"/>
        <v>88319</v>
      </c>
    </row>
    <row r="146" spans="1:10">
      <c r="A146" s="4" t="s">
        <v>292</v>
      </c>
      <c r="B146" s="4" t="s">
        <v>294</v>
      </c>
      <c r="C146" s="4" t="s">
        <v>295</v>
      </c>
      <c r="D146" s="4" t="s">
        <v>62</v>
      </c>
      <c r="E146" s="4" t="s">
        <v>5</v>
      </c>
      <c r="F146" s="4" t="s">
        <v>9</v>
      </c>
      <c r="G146" s="5">
        <v>39346</v>
      </c>
      <c r="H146" s="5">
        <v>17216</v>
      </c>
      <c r="I146" s="5">
        <v>778</v>
      </c>
      <c r="J146" s="32">
        <f t="shared" si="2"/>
        <v>57340</v>
      </c>
    </row>
  </sheetData>
  <customSheetViews>
    <customSheetView guid="{E1924101-1A4B-4122-A61F-C470C1C303B3}" state="hidden" topLeftCell="A136">
      <selection activeCell="Y179" sqref="Y179"/>
      <pageMargins left="0.7" right="0.7" top="0.75" bottom="0.75" header="0.3" footer="0.3"/>
    </customSheetView>
  </customSheetView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90" zoomScaleNormal="90" workbookViewId="0">
      <pane ySplit="1" topLeftCell="A29" activePane="bottomLeft" state="frozen"/>
      <selection pane="bottomLeft" activeCell="T48" sqref="T48"/>
    </sheetView>
  </sheetViews>
  <sheetFormatPr defaultColWidth="9.140625" defaultRowHeight="15"/>
  <cols>
    <col min="1" max="1" width="9" style="4" customWidth="1"/>
    <col min="2" max="2" width="36.42578125" style="4" customWidth="1"/>
    <col min="3" max="3" width="64.28515625" style="4" customWidth="1"/>
    <col min="4" max="4" width="22.28515625" style="4" customWidth="1"/>
    <col min="5" max="5" width="24.42578125" style="4" bestFit="1" customWidth="1"/>
    <col min="6" max="6" width="98.42578125" style="4" customWidth="1"/>
    <col min="7" max="8" width="18.42578125" style="7" customWidth="1"/>
    <col min="9" max="9" width="18.140625" style="7" customWidth="1"/>
    <col min="10" max="11" width="9.140625" style="4"/>
    <col min="12" max="12" width="11.28515625" style="4" bestFit="1" customWidth="1"/>
    <col min="13" max="16384" width="9.140625" style="4"/>
  </cols>
  <sheetData>
    <row r="1" spans="1:12" s="1" customFormat="1" ht="45">
      <c r="A1" s="1" t="s">
        <v>25</v>
      </c>
      <c r="B1" s="1" t="s">
        <v>0</v>
      </c>
      <c r="C1" s="1" t="s">
        <v>1</v>
      </c>
      <c r="D1" s="1" t="s">
        <v>24</v>
      </c>
      <c r="E1" s="1" t="s">
        <v>2</v>
      </c>
      <c r="F1" s="1" t="s">
        <v>3</v>
      </c>
      <c r="G1" s="6" t="s">
        <v>171</v>
      </c>
      <c r="H1" s="6" t="s">
        <v>170</v>
      </c>
      <c r="I1" s="6" t="s">
        <v>169</v>
      </c>
    </row>
    <row r="2" spans="1:12">
      <c r="A2" s="4" t="s">
        <v>41</v>
      </c>
      <c r="B2" s="4" t="s">
        <v>42</v>
      </c>
      <c r="C2" s="4" t="s">
        <v>43</v>
      </c>
      <c r="D2" s="4" t="s">
        <v>44</v>
      </c>
      <c r="E2" s="4" t="s">
        <v>5</v>
      </c>
      <c r="F2" s="4" t="s">
        <v>45</v>
      </c>
      <c r="G2" s="7">
        <v>6433</v>
      </c>
      <c r="H2" s="7">
        <v>0</v>
      </c>
      <c r="I2" s="7">
        <v>0</v>
      </c>
      <c r="K2" s="4" t="str">
        <f>LEFT(A2,1)</f>
        <v>V</v>
      </c>
      <c r="L2" s="7">
        <f t="shared" ref="L2:L13" si="0">SUM(G2:I2)</f>
        <v>6433</v>
      </c>
    </row>
    <row r="3" spans="1:12">
      <c r="A3" s="4" t="s">
        <v>46</v>
      </c>
      <c r="B3" s="4" t="s">
        <v>47</v>
      </c>
      <c r="C3" s="4" t="s">
        <v>48</v>
      </c>
      <c r="D3" s="4" t="s">
        <v>44</v>
      </c>
      <c r="E3" s="4" t="s">
        <v>5</v>
      </c>
      <c r="F3" s="4" t="s">
        <v>49</v>
      </c>
      <c r="G3" s="7">
        <v>2762</v>
      </c>
      <c r="H3" s="7">
        <v>4350</v>
      </c>
      <c r="I3" s="7">
        <v>0</v>
      </c>
      <c r="K3" s="4" t="str">
        <f t="shared" ref="K3:K49" si="1">LEFT(A3,1)</f>
        <v>V</v>
      </c>
      <c r="L3" s="7">
        <f t="shared" si="0"/>
        <v>7112</v>
      </c>
    </row>
    <row r="4" spans="1:12">
      <c r="A4" s="4" t="s">
        <v>63</v>
      </c>
      <c r="B4" s="4" t="s">
        <v>64</v>
      </c>
      <c r="C4" s="4" t="s">
        <v>67</v>
      </c>
      <c r="D4" s="4" t="s">
        <v>44</v>
      </c>
      <c r="E4" s="4" t="s">
        <v>5</v>
      </c>
      <c r="F4" s="4" t="s">
        <v>68</v>
      </c>
      <c r="G4" s="7">
        <v>8358</v>
      </c>
      <c r="H4" s="7">
        <v>0</v>
      </c>
      <c r="I4" s="7">
        <v>272209</v>
      </c>
      <c r="K4" s="4" t="str">
        <f t="shared" si="1"/>
        <v>V</v>
      </c>
      <c r="L4" s="7">
        <f t="shared" si="0"/>
        <v>280567</v>
      </c>
    </row>
    <row r="5" spans="1:12">
      <c r="A5" s="4" t="s">
        <v>63</v>
      </c>
      <c r="B5" s="4" t="s">
        <v>64</v>
      </c>
      <c r="C5" s="4" t="s">
        <v>69</v>
      </c>
      <c r="D5" s="4" t="s">
        <v>44</v>
      </c>
      <c r="E5" s="4" t="s">
        <v>5</v>
      </c>
      <c r="F5" s="4" t="s">
        <v>70</v>
      </c>
      <c r="G5" s="7">
        <v>1941</v>
      </c>
      <c r="H5" s="7">
        <v>0</v>
      </c>
      <c r="I5" s="7">
        <v>0</v>
      </c>
      <c r="K5" s="4" t="str">
        <f t="shared" si="1"/>
        <v>V</v>
      </c>
      <c r="L5" s="7">
        <f t="shared" si="0"/>
        <v>1941</v>
      </c>
    </row>
    <row r="6" spans="1:12">
      <c r="A6" s="4" t="s">
        <v>79</v>
      </c>
      <c r="B6" s="4" t="s">
        <v>337</v>
      </c>
      <c r="C6" s="4" t="s">
        <v>80</v>
      </c>
      <c r="D6" s="4" t="s">
        <v>62</v>
      </c>
      <c r="E6" s="4" t="s">
        <v>5</v>
      </c>
      <c r="F6" s="4" t="s">
        <v>81</v>
      </c>
      <c r="G6" s="7">
        <v>0</v>
      </c>
      <c r="H6" s="7">
        <v>0</v>
      </c>
      <c r="I6" s="7">
        <v>617166</v>
      </c>
      <c r="K6" s="4" t="str">
        <f t="shared" si="1"/>
        <v>V</v>
      </c>
      <c r="L6" s="7">
        <f t="shared" si="0"/>
        <v>617166</v>
      </c>
    </row>
    <row r="7" spans="1:12">
      <c r="A7" s="4" t="s">
        <v>82</v>
      </c>
      <c r="B7" s="4" t="s">
        <v>83</v>
      </c>
      <c r="C7" s="4" t="s">
        <v>84</v>
      </c>
      <c r="D7" s="4" t="s">
        <v>44</v>
      </c>
      <c r="E7" s="4" t="s">
        <v>5</v>
      </c>
      <c r="F7" s="4" t="s">
        <v>86</v>
      </c>
      <c r="G7" s="7">
        <v>62406</v>
      </c>
      <c r="H7" s="7">
        <v>93608</v>
      </c>
      <c r="I7" s="7">
        <v>0</v>
      </c>
      <c r="K7" s="4" t="str">
        <f t="shared" si="1"/>
        <v>V</v>
      </c>
      <c r="L7" s="7">
        <f t="shared" si="0"/>
        <v>156014</v>
      </c>
    </row>
    <row r="8" spans="1:12">
      <c r="A8" s="4" t="s">
        <v>82</v>
      </c>
      <c r="B8" s="4" t="s">
        <v>83</v>
      </c>
      <c r="C8" s="4" t="s">
        <v>85</v>
      </c>
      <c r="D8" s="4" t="s">
        <v>44</v>
      </c>
      <c r="E8" s="4" t="s">
        <v>5</v>
      </c>
      <c r="F8" s="4" t="s">
        <v>87</v>
      </c>
      <c r="G8" s="7">
        <v>32994</v>
      </c>
      <c r="H8" s="7">
        <v>49491</v>
      </c>
      <c r="I8" s="7">
        <v>0</v>
      </c>
      <c r="K8" s="4" t="str">
        <f t="shared" si="1"/>
        <v>V</v>
      </c>
      <c r="L8" s="7">
        <f t="shared" si="0"/>
        <v>82485</v>
      </c>
    </row>
    <row r="9" spans="1:12">
      <c r="A9" s="4" t="s">
        <v>88</v>
      </c>
      <c r="B9" s="4" t="s">
        <v>89</v>
      </c>
      <c r="C9" s="4" t="s">
        <v>90</v>
      </c>
      <c r="D9" s="4" t="s">
        <v>44</v>
      </c>
      <c r="E9" s="4" t="s">
        <v>5</v>
      </c>
      <c r="F9" s="4" t="s">
        <v>92</v>
      </c>
      <c r="G9" s="7">
        <v>33368</v>
      </c>
      <c r="H9" s="7">
        <v>0</v>
      </c>
      <c r="I9" s="7">
        <v>0</v>
      </c>
      <c r="K9" s="4" t="str">
        <f t="shared" si="1"/>
        <v>V</v>
      </c>
      <c r="L9" s="7">
        <f t="shared" si="0"/>
        <v>33368</v>
      </c>
    </row>
    <row r="10" spans="1:12">
      <c r="A10" s="4" t="s">
        <v>88</v>
      </c>
      <c r="B10" s="4" t="s">
        <v>89</v>
      </c>
      <c r="C10" s="4" t="s">
        <v>91</v>
      </c>
      <c r="D10" s="4" t="s">
        <v>44</v>
      </c>
      <c r="E10" s="4" t="s">
        <v>5</v>
      </c>
      <c r="F10" s="4" t="s">
        <v>93</v>
      </c>
      <c r="G10" s="7">
        <v>60122</v>
      </c>
      <c r="H10" s="7">
        <v>0</v>
      </c>
      <c r="I10" s="7">
        <v>0</v>
      </c>
      <c r="K10" s="4" t="str">
        <f t="shared" si="1"/>
        <v>V</v>
      </c>
      <c r="L10" s="7">
        <f t="shared" si="0"/>
        <v>60122</v>
      </c>
    </row>
    <row r="11" spans="1:12">
      <c r="A11" s="4" t="s">
        <v>106</v>
      </c>
      <c r="B11" s="4" t="s">
        <v>107</v>
      </c>
      <c r="C11" s="4" t="s">
        <v>113</v>
      </c>
      <c r="D11" s="4" t="s">
        <v>62</v>
      </c>
      <c r="E11" s="4" t="s">
        <v>22</v>
      </c>
      <c r="F11" s="4" t="s">
        <v>114</v>
      </c>
      <c r="G11" s="7">
        <v>409</v>
      </c>
      <c r="H11" s="7">
        <v>0</v>
      </c>
      <c r="I11" s="7">
        <v>0</v>
      </c>
      <c r="K11" s="4" t="str">
        <f t="shared" si="1"/>
        <v>S</v>
      </c>
      <c r="L11" s="7">
        <f t="shared" si="0"/>
        <v>409</v>
      </c>
    </row>
    <row r="12" spans="1:12">
      <c r="A12" s="4" t="s">
        <v>115</v>
      </c>
      <c r="B12" s="4" t="s">
        <v>116</v>
      </c>
      <c r="C12" s="4" t="s">
        <v>117</v>
      </c>
      <c r="D12" s="4" t="s">
        <v>62</v>
      </c>
      <c r="E12" s="4" t="s">
        <v>5</v>
      </c>
      <c r="F12" s="4" t="s">
        <v>118</v>
      </c>
      <c r="G12" s="7">
        <v>15458</v>
      </c>
      <c r="H12" s="7">
        <v>23616</v>
      </c>
      <c r="I12" s="7">
        <v>0</v>
      </c>
      <c r="K12" s="4" t="str">
        <f t="shared" si="1"/>
        <v>S</v>
      </c>
      <c r="L12" s="7">
        <f t="shared" si="0"/>
        <v>39074</v>
      </c>
    </row>
    <row r="13" spans="1:12">
      <c r="A13" s="4" t="s">
        <v>119</v>
      </c>
      <c r="B13" s="4" t="s">
        <v>120</v>
      </c>
      <c r="C13" s="4" t="s">
        <v>125</v>
      </c>
      <c r="D13" s="4" t="s">
        <v>62</v>
      </c>
      <c r="E13" s="4" t="s">
        <v>5</v>
      </c>
      <c r="F13" s="4" t="s">
        <v>68</v>
      </c>
      <c r="G13" s="7">
        <v>13018</v>
      </c>
      <c r="H13" s="7">
        <v>0</v>
      </c>
      <c r="I13" s="7">
        <v>0</v>
      </c>
      <c r="K13" s="4" t="str">
        <f t="shared" si="1"/>
        <v>S</v>
      </c>
      <c r="L13" s="7">
        <f t="shared" si="0"/>
        <v>13018</v>
      </c>
    </row>
    <row r="14" spans="1:12">
      <c r="A14" s="4" t="s">
        <v>138</v>
      </c>
      <c r="B14" s="4" t="s">
        <v>89</v>
      </c>
      <c r="C14" s="4" t="s">
        <v>145</v>
      </c>
      <c r="D14" s="4" t="s">
        <v>62</v>
      </c>
      <c r="E14" s="4" t="s">
        <v>5</v>
      </c>
      <c r="F14" s="4" t="s">
        <v>157</v>
      </c>
      <c r="G14" s="7">
        <v>707049</v>
      </c>
      <c r="H14" s="7">
        <v>0</v>
      </c>
      <c r="I14" s="7">
        <v>0</v>
      </c>
      <c r="K14" s="4" t="str">
        <f t="shared" si="1"/>
        <v>S</v>
      </c>
      <c r="L14" s="7">
        <f>SUM(G14:I14)</f>
        <v>707049</v>
      </c>
    </row>
    <row r="15" spans="1:12">
      <c r="A15" s="4" t="s">
        <v>138</v>
      </c>
      <c r="B15" s="4" t="s">
        <v>89</v>
      </c>
      <c r="C15" s="4" t="s">
        <v>146</v>
      </c>
      <c r="D15" s="4" t="s">
        <v>62</v>
      </c>
      <c r="E15" s="4" t="s">
        <v>5</v>
      </c>
      <c r="F15" s="4" t="s">
        <v>93</v>
      </c>
      <c r="G15" s="7">
        <v>31076</v>
      </c>
      <c r="H15" s="7">
        <v>0</v>
      </c>
      <c r="I15" s="7">
        <v>0</v>
      </c>
      <c r="K15" s="4" t="str">
        <f t="shared" si="1"/>
        <v>S</v>
      </c>
      <c r="L15" s="7">
        <f t="shared" ref="L15:L50" si="2">SUM(G15:I15)</f>
        <v>31076</v>
      </c>
    </row>
    <row r="16" spans="1:12">
      <c r="A16" s="4" t="s">
        <v>138</v>
      </c>
      <c r="B16" s="4" t="s">
        <v>89</v>
      </c>
      <c r="C16" s="4" t="s">
        <v>147</v>
      </c>
      <c r="D16" s="4" t="s">
        <v>62</v>
      </c>
      <c r="E16" s="4" t="s">
        <v>5</v>
      </c>
      <c r="F16" s="4" t="s">
        <v>93</v>
      </c>
      <c r="G16" s="7">
        <v>41450</v>
      </c>
      <c r="H16" s="7">
        <v>0</v>
      </c>
      <c r="I16" s="7">
        <v>0</v>
      </c>
      <c r="K16" s="4" t="str">
        <f t="shared" si="1"/>
        <v>S</v>
      </c>
      <c r="L16" s="7">
        <f t="shared" si="2"/>
        <v>41450</v>
      </c>
    </row>
    <row r="17" spans="1:12">
      <c r="A17" s="4" t="s">
        <v>138</v>
      </c>
      <c r="B17" s="4" t="s">
        <v>89</v>
      </c>
      <c r="C17" s="4" t="s">
        <v>148</v>
      </c>
      <c r="D17" s="4" t="s">
        <v>62</v>
      </c>
      <c r="E17" s="4" t="s">
        <v>5</v>
      </c>
      <c r="F17" s="4" t="s">
        <v>93</v>
      </c>
      <c r="G17" s="7">
        <v>3023</v>
      </c>
      <c r="H17" s="7">
        <v>0</v>
      </c>
      <c r="I17" s="7">
        <v>0</v>
      </c>
      <c r="K17" s="4" t="str">
        <f t="shared" si="1"/>
        <v>S</v>
      </c>
      <c r="L17" s="7">
        <f t="shared" si="2"/>
        <v>3023</v>
      </c>
    </row>
    <row r="18" spans="1:12">
      <c r="A18" s="4" t="s">
        <v>138</v>
      </c>
      <c r="B18" s="4" t="s">
        <v>89</v>
      </c>
      <c r="C18" s="4" t="s">
        <v>149</v>
      </c>
      <c r="D18" s="4" t="s">
        <v>62</v>
      </c>
      <c r="E18" s="4" t="s">
        <v>5</v>
      </c>
      <c r="F18" s="4" t="s">
        <v>93</v>
      </c>
      <c r="G18" s="7">
        <v>9999</v>
      </c>
      <c r="H18" s="7">
        <v>0</v>
      </c>
      <c r="I18" s="7">
        <v>0</v>
      </c>
      <c r="K18" s="4" t="str">
        <f t="shared" si="1"/>
        <v>S</v>
      </c>
      <c r="L18" s="7">
        <f t="shared" si="2"/>
        <v>9999</v>
      </c>
    </row>
    <row r="19" spans="1:12">
      <c r="A19" s="4" t="s">
        <v>138</v>
      </c>
      <c r="B19" s="4" t="s">
        <v>89</v>
      </c>
      <c r="C19" s="4" t="s">
        <v>150</v>
      </c>
      <c r="D19" s="4" t="s">
        <v>62</v>
      </c>
      <c r="E19" s="4" t="s">
        <v>5</v>
      </c>
      <c r="F19" s="4" t="s">
        <v>93</v>
      </c>
      <c r="G19" s="7">
        <v>3095</v>
      </c>
      <c r="H19" s="7">
        <v>0</v>
      </c>
      <c r="I19" s="7">
        <v>0</v>
      </c>
      <c r="K19" s="4" t="str">
        <f t="shared" si="1"/>
        <v>S</v>
      </c>
      <c r="L19" s="7">
        <f t="shared" si="2"/>
        <v>3095</v>
      </c>
    </row>
    <row r="20" spans="1:12">
      <c r="A20" s="4" t="s">
        <v>138</v>
      </c>
      <c r="B20" s="4" t="s">
        <v>89</v>
      </c>
      <c r="C20" s="4" t="s">
        <v>151</v>
      </c>
      <c r="D20" s="4" t="s">
        <v>62</v>
      </c>
      <c r="E20" s="4" t="s">
        <v>5</v>
      </c>
      <c r="F20" s="4" t="s">
        <v>93</v>
      </c>
      <c r="G20" s="7">
        <v>13547</v>
      </c>
      <c r="H20" s="7">
        <v>0</v>
      </c>
      <c r="I20" s="7">
        <v>0</v>
      </c>
      <c r="K20" s="4" t="str">
        <f t="shared" si="1"/>
        <v>S</v>
      </c>
      <c r="L20" s="7">
        <f t="shared" si="2"/>
        <v>13547</v>
      </c>
    </row>
    <row r="21" spans="1:12">
      <c r="A21" s="4" t="s">
        <v>138</v>
      </c>
      <c r="B21" s="4" t="s">
        <v>89</v>
      </c>
      <c r="C21" s="4" t="s">
        <v>152</v>
      </c>
      <c r="D21" s="4" t="s">
        <v>62</v>
      </c>
      <c r="E21" s="4" t="s">
        <v>5</v>
      </c>
      <c r="F21" s="4" t="s">
        <v>93</v>
      </c>
      <c r="G21" s="7">
        <v>21952</v>
      </c>
      <c r="H21" s="7">
        <v>0</v>
      </c>
      <c r="I21" s="7">
        <v>0</v>
      </c>
      <c r="K21" s="4" t="str">
        <f t="shared" si="1"/>
        <v>S</v>
      </c>
      <c r="L21" s="7">
        <f t="shared" si="2"/>
        <v>21952</v>
      </c>
    </row>
    <row r="22" spans="1:12">
      <c r="A22" s="4" t="s">
        <v>138</v>
      </c>
      <c r="B22" s="4" t="s">
        <v>89</v>
      </c>
      <c r="C22" s="4" t="s">
        <v>153</v>
      </c>
      <c r="D22" s="4" t="s">
        <v>62</v>
      </c>
      <c r="E22" s="4" t="s">
        <v>5</v>
      </c>
      <c r="F22" s="4" t="s">
        <v>93</v>
      </c>
      <c r="G22" s="7">
        <v>7430</v>
      </c>
      <c r="H22" s="7">
        <v>0</v>
      </c>
      <c r="I22" s="7">
        <v>0</v>
      </c>
      <c r="K22" s="4" t="str">
        <f t="shared" si="1"/>
        <v>S</v>
      </c>
      <c r="L22" s="7">
        <f t="shared" si="2"/>
        <v>7430</v>
      </c>
    </row>
    <row r="23" spans="1:12">
      <c r="A23" s="4" t="s">
        <v>138</v>
      </c>
      <c r="B23" s="4" t="s">
        <v>89</v>
      </c>
      <c r="C23" s="4" t="s">
        <v>155</v>
      </c>
      <c r="D23" s="4" t="s">
        <v>62</v>
      </c>
      <c r="E23" s="4" t="s">
        <v>5</v>
      </c>
      <c r="F23" s="4" t="s">
        <v>93</v>
      </c>
      <c r="G23" s="7">
        <v>107545</v>
      </c>
      <c r="H23" s="7">
        <v>0</v>
      </c>
      <c r="I23" s="7">
        <v>0</v>
      </c>
      <c r="K23" s="4" t="str">
        <f t="shared" si="1"/>
        <v>S</v>
      </c>
      <c r="L23" s="7">
        <f t="shared" si="2"/>
        <v>107545</v>
      </c>
    </row>
    <row r="24" spans="1:12">
      <c r="A24" s="4" t="s">
        <v>138</v>
      </c>
      <c r="B24" s="4" t="s">
        <v>89</v>
      </c>
      <c r="C24" s="4" t="s">
        <v>154</v>
      </c>
      <c r="D24" s="4" t="s">
        <v>62</v>
      </c>
      <c r="E24" s="4" t="s">
        <v>5</v>
      </c>
      <c r="F24" s="4" t="s">
        <v>93</v>
      </c>
      <c r="G24" s="7">
        <v>42101</v>
      </c>
      <c r="H24" s="7">
        <v>0</v>
      </c>
      <c r="I24" s="7">
        <v>0</v>
      </c>
      <c r="K24" s="4" t="str">
        <f t="shared" si="1"/>
        <v>S</v>
      </c>
      <c r="L24" s="7">
        <f t="shared" si="2"/>
        <v>42101</v>
      </c>
    </row>
    <row r="25" spans="1:12">
      <c r="A25" s="4" t="s">
        <v>138</v>
      </c>
      <c r="B25" s="4" t="s">
        <v>89</v>
      </c>
      <c r="C25" s="4" t="s">
        <v>156</v>
      </c>
      <c r="D25" s="4" t="s">
        <v>62</v>
      </c>
      <c r="E25" s="4" t="s">
        <v>5</v>
      </c>
      <c r="F25" s="4" t="s">
        <v>93</v>
      </c>
      <c r="G25" s="7">
        <v>151306</v>
      </c>
      <c r="H25" s="7">
        <v>0</v>
      </c>
      <c r="I25" s="7">
        <v>0</v>
      </c>
      <c r="K25" s="4" t="str">
        <f t="shared" si="1"/>
        <v>S</v>
      </c>
      <c r="L25" s="7">
        <f t="shared" si="2"/>
        <v>151306</v>
      </c>
    </row>
    <row r="26" spans="1:12">
      <c r="A26" s="4" t="s">
        <v>37</v>
      </c>
      <c r="B26" s="4" t="s">
        <v>8</v>
      </c>
      <c r="C26" s="4" t="s">
        <v>164</v>
      </c>
      <c r="D26" s="4" t="s">
        <v>62</v>
      </c>
      <c r="E26" s="4" t="s">
        <v>5</v>
      </c>
      <c r="F26" s="4" t="s">
        <v>6</v>
      </c>
      <c r="G26" s="7">
        <v>1021</v>
      </c>
      <c r="H26" s="7">
        <v>0</v>
      </c>
      <c r="I26" s="7">
        <v>0</v>
      </c>
      <c r="K26" s="4" t="str">
        <f t="shared" si="1"/>
        <v>S</v>
      </c>
      <c r="L26" s="7">
        <f t="shared" si="2"/>
        <v>1021</v>
      </c>
    </row>
    <row r="27" spans="1:12">
      <c r="A27" s="4" t="s">
        <v>178</v>
      </c>
      <c r="B27" s="4" t="s">
        <v>179</v>
      </c>
      <c r="C27" s="4" t="s">
        <v>180</v>
      </c>
      <c r="D27" s="4" t="s">
        <v>62</v>
      </c>
      <c r="E27" s="4" t="s">
        <v>4</v>
      </c>
      <c r="F27" s="4" t="s">
        <v>181</v>
      </c>
      <c r="G27" s="7">
        <v>0</v>
      </c>
      <c r="H27" s="7">
        <v>0</v>
      </c>
      <c r="I27" s="7">
        <v>0</v>
      </c>
      <c r="K27" s="4" t="str">
        <f t="shared" si="1"/>
        <v>S</v>
      </c>
      <c r="L27" s="7">
        <f t="shared" si="2"/>
        <v>0</v>
      </c>
    </row>
    <row r="28" spans="1:12">
      <c r="A28" s="4" t="s">
        <v>203</v>
      </c>
      <c r="B28" s="4" t="s">
        <v>204</v>
      </c>
      <c r="C28" s="4" t="s">
        <v>205</v>
      </c>
      <c r="D28" s="4" t="s">
        <v>62</v>
      </c>
      <c r="E28" s="4" t="s">
        <v>5</v>
      </c>
      <c r="F28" s="4" t="s">
        <v>207</v>
      </c>
      <c r="G28" s="7">
        <v>1500</v>
      </c>
      <c r="H28" s="7">
        <v>0</v>
      </c>
      <c r="I28" s="7">
        <v>0</v>
      </c>
      <c r="K28" s="4" t="str">
        <f t="shared" si="1"/>
        <v>S</v>
      </c>
      <c r="L28" s="7">
        <f t="shared" si="2"/>
        <v>1500</v>
      </c>
    </row>
    <row r="29" spans="1:12">
      <c r="A29" s="4" t="s">
        <v>213</v>
      </c>
      <c r="B29" s="4" t="s">
        <v>214</v>
      </c>
      <c r="C29" s="4" t="s">
        <v>215</v>
      </c>
      <c r="D29" s="4" t="s">
        <v>62</v>
      </c>
      <c r="E29" s="4" t="s">
        <v>5</v>
      </c>
      <c r="F29" s="4" t="s">
        <v>216</v>
      </c>
      <c r="G29" s="7">
        <v>15556</v>
      </c>
      <c r="H29" s="7">
        <v>0</v>
      </c>
      <c r="I29" s="7">
        <v>0</v>
      </c>
      <c r="K29" s="4" t="str">
        <f t="shared" si="1"/>
        <v>S</v>
      </c>
      <c r="L29" s="7">
        <f t="shared" si="2"/>
        <v>15556</v>
      </c>
    </row>
    <row r="30" spans="1:12">
      <c r="A30" s="4" t="s">
        <v>217</v>
      </c>
      <c r="B30" s="4" t="s">
        <v>218</v>
      </c>
      <c r="C30" s="4" t="s">
        <v>219</v>
      </c>
      <c r="D30" s="4" t="s">
        <v>62</v>
      </c>
      <c r="E30" s="4" t="s">
        <v>5</v>
      </c>
      <c r="F30" s="4" t="s">
        <v>220</v>
      </c>
      <c r="G30" s="7">
        <v>5009</v>
      </c>
      <c r="H30" s="7">
        <v>7814</v>
      </c>
      <c r="I30" s="7">
        <v>0</v>
      </c>
      <c r="K30" s="4" t="str">
        <f t="shared" si="1"/>
        <v>S</v>
      </c>
      <c r="L30" s="7">
        <f t="shared" si="2"/>
        <v>12823</v>
      </c>
    </row>
    <row r="31" spans="1:12">
      <c r="A31" s="4" t="s">
        <v>225</v>
      </c>
      <c r="B31" s="4" t="s">
        <v>226</v>
      </c>
      <c r="C31" s="4" t="s">
        <v>231</v>
      </c>
      <c r="D31" s="4" t="s">
        <v>62</v>
      </c>
      <c r="E31" s="4" t="s">
        <v>4</v>
      </c>
      <c r="F31" s="4" t="s">
        <v>233</v>
      </c>
      <c r="G31" s="7">
        <v>0</v>
      </c>
      <c r="H31" s="7">
        <v>0</v>
      </c>
      <c r="I31" s="7">
        <v>0</v>
      </c>
      <c r="K31" s="4" t="str">
        <f t="shared" si="1"/>
        <v>S</v>
      </c>
      <c r="L31" s="7">
        <f t="shared" si="2"/>
        <v>0</v>
      </c>
    </row>
    <row r="32" spans="1:12">
      <c r="A32" s="4" t="s">
        <v>225</v>
      </c>
      <c r="B32" s="4" t="s">
        <v>226</v>
      </c>
      <c r="C32" s="4" t="s">
        <v>232</v>
      </c>
      <c r="D32" s="4" t="s">
        <v>62</v>
      </c>
      <c r="E32" s="4" t="s">
        <v>5</v>
      </c>
      <c r="F32" s="4" t="s">
        <v>234</v>
      </c>
      <c r="G32" s="7">
        <v>3221</v>
      </c>
      <c r="H32" s="7">
        <v>0</v>
      </c>
      <c r="I32" s="7">
        <v>0</v>
      </c>
      <c r="K32" s="4" t="str">
        <f t="shared" si="1"/>
        <v>S</v>
      </c>
      <c r="L32" s="7">
        <f t="shared" si="2"/>
        <v>3221</v>
      </c>
    </row>
    <row r="33" spans="1:12">
      <c r="A33" s="4" t="s">
        <v>249</v>
      </c>
      <c r="B33" s="4" t="s">
        <v>250</v>
      </c>
      <c r="C33" s="4" t="s">
        <v>205</v>
      </c>
      <c r="D33" s="4" t="s">
        <v>62</v>
      </c>
      <c r="E33" s="4" t="s">
        <v>5</v>
      </c>
      <c r="F33" s="4" t="s">
        <v>251</v>
      </c>
      <c r="G33" s="7">
        <v>510</v>
      </c>
      <c r="H33" s="7">
        <v>0</v>
      </c>
      <c r="I33" s="7">
        <v>0</v>
      </c>
      <c r="K33" s="4" t="str">
        <f t="shared" si="1"/>
        <v>V</v>
      </c>
      <c r="L33" s="7">
        <f t="shared" si="2"/>
        <v>510</v>
      </c>
    </row>
    <row r="34" spans="1:12">
      <c r="A34" s="4" t="s">
        <v>249</v>
      </c>
      <c r="B34" s="4" t="s">
        <v>250</v>
      </c>
      <c r="C34" s="4" t="s">
        <v>252</v>
      </c>
      <c r="D34" s="4" t="s">
        <v>62</v>
      </c>
      <c r="E34" s="4" t="s">
        <v>5</v>
      </c>
      <c r="F34" s="4" t="s">
        <v>253</v>
      </c>
      <c r="G34" s="7">
        <v>11771</v>
      </c>
      <c r="H34" s="7">
        <v>0</v>
      </c>
      <c r="I34" s="7">
        <v>0</v>
      </c>
      <c r="K34" s="4" t="str">
        <f t="shared" si="1"/>
        <v>V</v>
      </c>
      <c r="L34" s="7">
        <f t="shared" si="2"/>
        <v>11771</v>
      </c>
    </row>
    <row r="35" spans="1:12">
      <c r="A35" s="4" t="s">
        <v>254</v>
      </c>
      <c r="B35" s="4" t="s">
        <v>255</v>
      </c>
      <c r="C35" s="4" t="s">
        <v>256</v>
      </c>
      <c r="D35" s="4" t="s">
        <v>62</v>
      </c>
      <c r="E35" s="4" t="s">
        <v>5</v>
      </c>
      <c r="F35" s="4" t="s">
        <v>257</v>
      </c>
      <c r="G35" s="7">
        <v>3319</v>
      </c>
      <c r="H35" s="7">
        <v>0</v>
      </c>
      <c r="I35" s="7">
        <v>16644</v>
      </c>
      <c r="J35" s="4" t="s">
        <v>258</v>
      </c>
      <c r="K35" s="4" t="str">
        <f t="shared" si="1"/>
        <v>V</v>
      </c>
      <c r="L35" s="7">
        <f t="shared" si="2"/>
        <v>19963</v>
      </c>
    </row>
    <row r="36" spans="1:12">
      <c r="A36" s="4" t="s">
        <v>271</v>
      </c>
      <c r="B36" s="4" t="s">
        <v>272</v>
      </c>
      <c r="C36" s="4" t="s">
        <v>273</v>
      </c>
      <c r="D36" s="4" t="s">
        <v>44</v>
      </c>
      <c r="E36" s="4" t="s">
        <v>5</v>
      </c>
      <c r="F36" s="4" t="s">
        <v>274</v>
      </c>
      <c r="G36" s="7">
        <v>3403</v>
      </c>
      <c r="H36" s="7">
        <v>0</v>
      </c>
      <c r="I36" s="7">
        <v>0</v>
      </c>
      <c r="K36" s="4" t="str">
        <f t="shared" si="1"/>
        <v>V</v>
      </c>
      <c r="L36" s="7">
        <f t="shared" si="2"/>
        <v>3403</v>
      </c>
    </row>
    <row r="37" spans="1:12">
      <c r="A37" s="4" t="s">
        <v>275</v>
      </c>
      <c r="B37" s="4" t="s">
        <v>276</v>
      </c>
      <c r="C37" s="4" t="s">
        <v>278</v>
      </c>
      <c r="D37" s="4" t="s">
        <v>62</v>
      </c>
      <c r="E37" s="4" t="s">
        <v>5</v>
      </c>
      <c r="F37" s="4" t="s">
        <v>279</v>
      </c>
      <c r="G37" s="7">
        <v>2124</v>
      </c>
      <c r="H37" s="7">
        <v>0</v>
      </c>
      <c r="I37" s="7">
        <v>0</v>
      </c>
      <c r="K37" s="4" t="str">
        <f t="shared" si="1"/>
        <v>V</v>
      </c>
      <c r="L37" s="7">
        <f t="shared" si="2"/>
        <v>2124</v>
      </c>
    </row>
    <row r="38" spans="1:12">
      <c r="A38" s="4" t="s">
        <v>285</v>
      </c>
      <c r="B38" s="4" t="s">
        <v>286</v>
      </c>
      <c r="C38" s="4" t="s">
        <v>287</v>
      </c>
      <c r="D38" s="4" t="s">
        <v>62</v>
      </c>
      <c r="E38" s="4" t="s">
        <v>5</v>
      </c>
      <c r="F38" s="4" t="s">
        <v>291</v>
      </c>
      <c r="G38" s="7">
        <v>2580</v>
      </c>
      <c r="H38" s="7">
        <v>0</v>
      </c>
      <c r="I38" s="7">
        <v>0</v>
      </c>
      <c r="K38" s="4" t="str">
        <f t="shared" si="1"/>
        <v>V</v>
      </c>
      <c r="L38" s="7">
        <f t="shared" si="2"/>
        <v>2580</v>
      </c>
    </row>
    <row r="39" spans="1:12">
      <c r="A39" s="4" t="s">
        <v>292</v>
      </c>
      <c r="B39" s="4" t="s">
        <v>293</v>
      </c>
      <c r="C39" s="4" t="s">
        <v>287</v>
      </c>
      <c r="D39" s="4" t="s">
        <v>62</v>
      </c>
      <c r="E39" s="4" t="s">
        <v>5</v>
      </c>
      <c r="F39" s="4" t="s">
        <v>216</v>
      </c>
      <c r="G39" s="7">
        <v>887</v>
      </c>
      <c r="H39" s="7">
        <v>953</v>
      </c>
      <c r="I39" s="7">
        <v>0</v>
      </c>
      <c r="K39" s="4" t="str">
        <f t="shared" si="1"/>
        <v>V</v>
      </c>
      <c r="L39" s="7">
        <f t="shared" si="2"/>
        <v>1840</v>
      </c>
    </row>
    <row r="40" spans="1:12">
      <c r="A40" s="4" t="s">
        <v>296</v>
      </c>
      <c r="B40" s="4" t="s">
        <v>297</v>
      </c>
      <c r="C40" s="4" t="s">
        <v>298</v>
      </c>
      <c r="D40" s="4" t="s">
        <v>44</v>
      </c>
      <c r="E40" s="4" t="s">
        <v>5</v>
      </c>
      <c r="F40" s="4" t="s">
        <v>251</v>
      </c>
      <c r="G40" s="7">
        <v>1680</v>
      </c>
      <c r="H40" s="7">
        <v>0</v>
      </c>
      <c r="I40" s="7">
        <v>4237</v>
      </c>
      <c r="K40" s="4" t="str">
        <f t="shared" si="1"/>
        <v>V</v>
      </c>
      <c r="L40" s="7">
        <f t="shared" si="2"/>
        <v>5917</v>
      </c>
    </row>
    <row r="41" spans="1:12">
      <c r="A41" s="4" t="s">
        <v>323</v>
      </c>
      <c r="B41" s="4" t="s">
        <v>324</v>
      </c>
      <c r="C41" s="4" t="s">
        <v>325</v>
      </c>
      <c r="D41" s="4" t="s">
        <v>44</v>
      </c>
      <c r="E41" s="4" t="s">
        <v>5</v>
      </c>
      <c r="F41" s="4" t="s">
        <v>251</v>
      </c>
      <c r="G41" s="7">
        <v>7418</v>
      </c>
      <c r="H41" s="7">
        <v>20046</v>
      </c>
      <c r="I41" s="7">
        <v>0</v>
      </c>
      <c r="K41" s="4" t="str">
        <f t="shared" si="1"/>
        <v>V</v>
      </c>
      <c r="L41" s="7">
        <f t="shared" si="2"/>
        <v>27464</v>
      </c>
    </row>
    <row r="42" spans="1:12">
      <c r="A42" s="4" t="s">
        <v>330</v>
      </c>
      <c r="B42" s="4" t="s">
        <v>331</v>
      </c>
      <c r="C42" s="4" t="s">
        <v>333</v>
      </c>
      <c r="D42" s="4" t="s">
        <v>44</v>
      </c>
      <c r="E42" s="4" t="s">
        <v>5</v>
      </c>
      <c r="F42" s="4" t="s">
        <v>334</v>
      </c>
      <c r="G42" s="7">
        <v>75848</v>
      </c>
      <c r="H42" s="7">
        <v>110104</v>
      </c>
      <c r="I42" s="7">
        <v>0</v>
      </c>
      <c r="K42" s="4" t="str">
        <f t="shared" si="1"/>
        <v>V</v>
      </c>
      <c r="L42" s="7">
        <f t="shared" si="2"/>
        <v>185952</v>
      </c>
    </row>
    <row r="43" spans="1:12">
      <c r="A43" s="4" t="s">
        <v>82</v>
      </c>
      <c r="B43" s="4" t="s">
        <v>83</v>
      </c>
      <c r="C43" s="4" t="s">
        <v>335</v>
      </c>
      <c r="D43" s="4" t="s">
        <v>44</v>
      </c>
      <c r="E43" s="4" t="s">
        <v>5</v>
      </c>
      <c r="F43" s="4" t="s">
        <v>251</v>
      </c>
      <c r="G43" s="7">
        <v>322</v>
      </c>
      <c r="H43" s="7">
        <v>0</v>
      </c>
      <c r="I43" s="7">
        <v>0</v>
      </c>
      <c r="K43" s="4" t="str">
        <f t="shared" si="1"/>
        <v>V</v>
      </c>
      <c r="L43" s="7">
        <f t="shared" si="2"/>
        <v>322</v>
      </c>
    </row>
    <row r="44" spans="1:12">
      <c r="A44" s="4" t="s">
        <v>343</v>
      </c>
      <c r="B44" s="4" t="s">
        <v>344</v>
      </c>
      <c r="C44" s="4" t="s">
        <v>345</v>
      </c>
      <c r="D44" s="4" t="s">
        <v>62</v>
      </c>
      <c r="E44" s="4" t="s">
        <v>5</v>
      </c>
      <c r="G44" s="7">
        <v>193379</v>
      </c>
      <c r="H44" s="7">
        <v>0</v>
      </c>
      <c r="I44" s="7">
        <v>0</v>
      </c>
      <c r="K44" s="4" t="str">
        <f t="shared" si="1"/>
        <v>S</v>
      </c>
      <c r="L44" s="7">
        <f t="shared" si="2"/>
        <v>193379</v>
      </c>
    </row>
    <row r="45" spans="1:12">
      <c r="A45" s="4" t="s">
        <v>343</v>
      </c>
      <c r="B45" s="4" t="s">
        <v>344</v>
      </c>
      <c r="C45" s="4" t="s">
        <v>346</v>
      </c>
      <c r="D45" s="4" t="s">
        <v>62</v>
      </c>
      <c r="E45" s="4" t="s">
        <v>5</v>
      </c>
      <c r="G45" s="7">
        <v>7036</v>
      </c>
      <c r="H45" s="7">
        <v>0</v>
      </c>
      <c r="I45" s="7">
        <v>0</v>
      </c>
      <c r="K45" s="4" t="str">
        <f t="shared" si="1"/>
        <v>S</v>
      </c>
      <c r="L45" s="7">
        <f t="shared" si="2"/>
        <v>7036</v>
      </c>
    </row>
    <row r="46" spans="1:12">
      <c r="A46" s="4" t="s">
        <v>343</v>
      </c>
      <c r="B46" s="4" t="s">
        <v>344</v>
      </c>
      <c r="C46" s="4" t="s">
        <v>347</v>
      </c>
      <c r="D46" s="4" t="s">
        <v>62</v>
      </c>
      <c r="E46" s="4" t="s">
        <v>5</v>
      </c>
      <c r="G46" s="7">
        <v>282</v>
      </c>
      <c r="H46" s="7">
        <v>0</v>
      </c>
      <c r="I46" s="7">
        <v>0</v>
      </c>
      <c r="K46" s="4" t="str">
        <f t="shared" si="1"/>
        <v>S</v>
      </c>
      <c r="L46" s="7">
        <f t="shared" si="2"/>
        <v>282</v>
      </c>
    </row>
    <row r="47" spans="1:12">
      <c r="A47" s="4" t="s">
        <v>343</v>
      </c>
      <c r="B47" s="4" t="s">
        <v>344</v>
      </c>
      <c r="C47" s="4" t="s">
        <v>348</v>
      </c>
      <c r="D47" s="4" t="s">
        <v>62</v>
      </c>
      <c r="E47" s="4" t="s">
        <v>5</v>
      </c>
      <c r="G47" s="7">
        <v>40796</v>
      </c>
      <c r="H47" s="7">
        <v>0</v>
      </c>
      <c r="I47" s="7">
        <v>0</v>
      </c>
      <c r="K47" s="4" t="str">
        <f t="shared" si="1"/>
        <v>S</v>
      </c>
      <c r="L47" s="7">
        <f t="shared" si="2"/>
        <v>40796</v>
      </c>
    </row>
    <row r="48" spans="1:12">
      <c r="A48" s="4" t="s">
        <v>242</v>
      </c>
      <c r="B48" s="4" t="s">
        <v>243</v>
      </c>
      <c r="C48" s="4" t="s">
        <v>361</v>
      </c>
      <c r="D48" s="4" t="s">
        <v>62</v>
      </c>
      <c r="E48" s="4" t="s">
        <v>5</v>
      </c>
      <c r="G48" s="7">
        <v>15446</v>
      </c>
      <c r="H48" s="7">
        <v>0</v>
      </c>
      <c r="I48" s="7">
        <v>0</v>
      </c>
      <c r="K48" s="4" t="str">
        <f t="shared" si="1"/>
        <v>S</v>
      </c>
      <c r="L48" s="7">
        <f t="shared" si="2"/>
        <v>15446</v>
      </c>
    </row>
    <row r="49" spans="1:12">
      <c r="A49" s="4" t="s">
        <v>37</v>
      </c>
      <c r="B49" s="4" t="s">
        <v>8</v>
      </c>
      <c r="C49" s="4" t="s">
        <v>464</v>
      </c>
      <c r="D49" s="4" t="s">
        <v>441</v>
      </c>
      <c r="E49" s="4" t="s">
        <v>5</v>
      </c>
      <c r="G49" s="7">
        <v>19092</v>
      </c>
      <c r="H49" s="7">
        <v>0</v>
      </c>
      <c r="I49" s="7">
        <v>0</v>
      </c>
      <c r="K49" s="4" t="str">
        <f t="shared" si="1"/>
        <v>S</v>
      </c>
      <c r="L49" s="7">
        <f t="shared" si="2"/>
        <v>19092</v>
      </c>
    </row>
    <row r="50" spans="1:12">
      <c r="A50" s="4" t="s">
        <v>37</v>
      </c>
      <c r="B50" s="4" t="s">
        <v>8</v>
      </c>
      <c r="C50" s="4" t="s">
        <v>463</v>
      </c>
      <c r="D50" s="4" t="s">
        <v>441</v>
      </c>
      <c r="E50" s="4" t="s">
        <v>5</v>
      </c>
      <c r="G50" s="7">
        <v>0</v>
      </c>
      <c r="H50" s="7">
        <v>0</v>
      </c>
      <c r="I50" s="7">
        <v>191307</v>
      </c>
      <c r="L50" s="7">
        <f t="shared" si="2"/>
        <v>191307</v>
      </c>
    </row>
  </sheetData>
  <autoFilter ref="A1:I51"/>
  <customSheetViews>
    <customSheetView guid="{AC1D7D0B-2AED-49A6-9727-A3E7C05F3B5B}" showAutoFilter="1">
      <pane ySplit="1" topLeftCell="A18" activePane="bottomLeft" state="frozen"/>
      <selection pane="bottomLeft" activeCell="H52" sqref="H52"/>
      <pageMargins left="0.7" right="0.7" top="0.75" bottom="0.75" header="0.3" footer="0.3"/>
      <pageSetup paperSize="9" orientation="portrait" r:id="rId1"/>
      <autoFilter ref="A1:K44"/>
    </customSheetView>
    <customSheetView guid="{EA58CC3C-EBA0-4C4F-80A0-335F76701FC3}" showAutoFilter="1" topLeftCell="E1">
      <pane ySplit="1" topLeftCell="A20" activePane="bottomLeft" state="frozen"/>
      <selection pane="bottomLeft" activeCell="H36" sqref="H36"/>
      <pageMargins left="0.7" right="0.7" top="0.75" bottom="0.75" header="0.3" footer="0.3"/>
      <pageSetup paperSize="9" orientation="portrait" r:id="rId2"/>
      <autoFilter ref="A1:K30"/>
    </customSheetView>
    <customSheetView guid="{2830239C-9AFD-4C2B-828A-B0D9FDD05C55}" showAutoFilter="1">
      <pane ySplit="1" topLeftCell="A2" activePane="bottomLeft" state="frozen"/>
      <selection pane="bottomLeft" activeCell="A2" sqref="A2"/>
      <pageMargins left="0.7" right="0.7" top="0.75" bottom="0.75" header="0.3" footer="0.3"/>
      <pageSetup paperSize="9" orientation="portrait" r:id="rId3"/>
      <autoFilter ref="A1:K47"/>
    </customSheetView>
    <customSheetView guid="{E1924101-1A4B-4122-A61F-C470C1C303B3}" scale="90" showAutoFilter="1">
      <pane ySplit="1" topLeftCell="A29" activePane="bottomLeft" state="frozen"/>
      <selection pane="bottomLeft" activeCell="T48" sqref="T48"/>
      <pageMargins left="0.7" right="0.7" top="0.75" bottom="0.75" header="0.3" footer="0.3"/>
      <pageSetup paperSize="9" orientation="portrait" r:id="rId4"/>
      <autoFilter ref="A1:I51"/>
    </customSheetView>
  </customSheetView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90" zoomScaleNormal="90" workbookViewId="0">
      <pane ySplit="1" topLeftCell="A17" activePane="bottomLeft" state="frozen"/>
      <selection pane="bottomLeft" activeCell="T48" sqref="T48"/>
    </sheetView>
  </sheetViews>
  <sheetFormatPr defaultColWidth="9.140625" defaultRowHeight="15"/>
  <cols>
    <col min="1" max="1" width="9" style="4" customWidth="1"/>
    <col min="2" max="2" width="36.42578125" style="4" customWidth="1"/>
    <col min="3" max="3" width="60.28515625" style="4" customWidth="1"/>
    <col min="4" max="4" width="22.5703125" style="4" customWidth="1"/>
    <col min="5" max="5" width="24.42578125" style="4" bestFit="1" customWidth="1"/>
    <col min="6" max="6" width="109.7109375" style="4" customWidth="1"/>
    <col min="7" max="7" width="18.5703125" style="7" customWidth="1"/>
    <col min="8" max="8" width="18" style="7" customWidth="1"/>
    <col min="9" max="9" width="18.5703125" style="7" customWidth="1"/>
    <col min="10" max="11" width="9.140625" style="4"/>
    <col min="12" max="12" width="14.85546875" style="4" customWidth="1"/>
    <col min="13" max="16384" width="9.140625" style="4"/>
  </cols>
  <sheetData>
    <row r="1" spans="1:12" s="1" customFormat="1" ht="45">
      <c r="A1" s="1" t="s">
        <v>25</v>
      </c>
      <c r="B1" s="1" t="s">
        <v>0</v>
      </c>
      <c r="C1" s="1" t="s">
        <v>1</v>
      </c>
      <c r="D1" s="1" t="s">
        <v>24</v>
      </c>
      <c r="E1" s="1" t="s">
        <v>2</v>
      </c>
      <c r="F1" s="1" t="s">
        <v>3</v>
      </c>
      <c r="G1" s="6" t="s">
        <v>172</v>
      </c>
      <c r="H1" s="6" t="s">
        <v>170</v>
      </c>
      <c r="I1" s="6" t="s">
        <v>169</v>
      </c>
    </row>
    <row r="2" spans="1:12">
      <c r="A2" s="4" t="s">
        <v>94</v>
      </c>
      <c r="B2" s="4" t="s">
        <v>95</v>
      </c>
      <c r="C2" s="4" t="s">
        <v>98</v>
      </c>
      <c r="D2" s="4" t="s">
        <v>62</v>
      </c>
      <c r="E2" s="4" t="s">
        <v>22</v>
      </c>
      <c r="F2" s="4" t="s">
        <v>97</v>
      </c>
      <c r="G2" s="7">
        <v>182991</v>
      </c>
      <c r="H2" s="7">
        <v>474590</v>
      </c>
      <c r="I2" s="7">
        <v>0</v>
      </c>
      <c r="K2" s="4" t="str">
        <f>LEFT(A2,1)</f>
        <v>S</v>
      </c>
      <c r="L2" s="7">
        <f>SUM(G2:I2)</f>
        <v>657581</v>
      </c>
    </row>
    <row r="3" spans="1:12">
      <c r="A3" s="4" t="s">
        <v>178</v>
      </c>
      <c r="B3" s="4" t="s">
        <v>182</v>
      </c>
      <c r="C3" s="4" t="s">
        <v>183</v>
      </c>
      <c r="D3" s="4" t="s">
        <v>62</v>
      </c>
      <c r="E3" s="4" t="s">
        <v>5</v>
      </c>
      <c r="F3" s="4" t="s">
        <v>9</v>
      </c>
      <c r="G3" s="8" t="s">
        <v>237</v>
      </c>
      <c r="H3" s="7">
        <v>0</v>
      </c>
      <c r="I3" s="7">
        <v>0</v>
      </c>
      <c r="K3" s="4" t="str">
        <f t="shared" ref="K3:K38" si="0">LEFT(A3,1)</f>
        <v>S</v>
      </c>
      <c r="L3" s="7">
        <f t="shared" ref="L3:L38" si="1">SUM(G3:I3)</f>
        <v>0</v>
      </c>
    </row>
    <row r="4" spans="1:12">
      <c r="A4" s="4" t="s">
        <v>28</v>
      </c>
      <c r="B4" s="4" t="s">
        <v>10</v>
      </c>
      <c r="C4" s="4" t="s">
        <v>101</v>
      </c>
      <c r="D4" s="4" t="s">
        <v>62</v>
      </c>
      <c r="E4" s="4" t="s">
        <v>5</v>
      </c>
      <c r="F4" s="4" t="s">
        <v>9</v>
      </c>
      <c r="G4" s="7">
        <v>62325</v>
      </c>
      <c r="H4" s="7">
        <v>0</v>
      </c>
      <c r="I4" s="7">
        <v>23311</v>
      </c>
      <c r="K4" s="4" t="str">
        <f t="shared" si="0"/>
        <v>S</v>
      </c>
      <c r="L4" s="7">
        <f t="shared" si="1"/>
        <v>85636</v>
      </c>
    </row>
    <row r="5" spans="1:12">
      <c r="A5" s="4" t="s">
        <v>28</v>
      </c>
      <c r="B5" s="4" t="s">
        <v>10</v>
      </c>
      <c r="C5" s="4" t="s">
        <v>102</v>
      </c>
      <c r="D5" s="4" t="s">
        <v>62</v>
      </c>
      <c r="E5" s="4" t="s">
        <v>5</v>
      </c>
      <c r="F5" s="4" t="s">
        <v>9</v>
      </c>
      <c r="G5" s="7">
        <v>3890</v>
      </c>
      <c r="H5" s="7">
        <v>0</v>
      </c>
      <c r="I5" s="7">
        <v>2119</v>
      </c>
      <c r="K5" s="4" t="str">
        <f t="shared" si="0"/>
        <v>S</v>
      </c>
      <c r="L5" s="7">
        <f t="shared" si="1"/>
        <v>6009</v>
      </c>
    </row>
    <row r="6" spans="1:12">
      <c r="A6" s="4" t="s">
        <v>28</v>
      </c>
      <c r="B6" s="4" t="s">
        <v>10</v>
      </c>
      <c r="C6" s="4" t="s">
        <v>103</v>
      </c>
      <c r="D6" s="4" t="s">
        <v>62</v>
      </c>
      <c r="E6" s="4" t="s">
        <v>5</v>
      </c>
      <c r="F6" s="4" t="s">
        <v>9</v>
      </c>
      <c r="G6" s="7">
        <v>13350</v>
      </c>
      <c r="H6" s="7">
        <v>0</v>
      </c>
      <c r="I6" s="7">
        <v>5298</v>
      </c>
      <c r="K6" s="4" t="str">
        <f t="shared" si="0"/>
        <v>S</v>
      </c>
      <c r="L6" s="7">
        <f t="shared" si="1"/>
        <v>18648</v>
      </c>
    </row>
    <row r="7" spans="1:12">
      <c r="A7" s="4" t="s">
        <v>58</v>
      </c>
      <c r="B7" s="4" t="s">
        <v>59</v>
      </c>
      <c r="C7" s="4" t="s">
        <v>60</v>
      </c>
      <c r="D7" s="4" t="s">
        <v>62</v>
      </c>
      <c r="E7" s="4" t="s">
        <v>5</v>
      </c>
      <c r="F7" s="4" t="s">
        <v>9</v>
      </c>
      <c r="G7" s="7">
        <v>10277</v>
      </c>
      <c r="H7" s="7">
        <v>0</v>
      </c>
      <c r="I7" s="7">
        <v>52883</v>
      </c>
      <c r="K7" s="4" t="str">
        <f t="shared" si="0"/>
        <v>V</v>
      </c>
      <c r="L7" s="7">
        <f t="shared" si="1"/>
        <v>63160</v>
      </c>
    </row>
    <row r="8" spans="1:12">
      <c r="A8" s="4" t="s">
        <v>127</v>
      </c>
      <c r="B8" s="4" t="s">
        <v>128</v>
      </c>
      <c r="C8" s="4" t="s">
        <v>78</v>
      </c>
      <c r="D8" s="4" t="s">
        <v>62</v>
      </c>
      <c r="E8" s="4" t="s">
        <v>5</v>
      </c>
      <c r="F8" s="4" t="s">
        <v>9</v>
      </c>
      <c r="G8" s="7">
        <v>48286</v>
      </c>
      <c r="H8" s="7">
        <v>72430</v>
      </c>
      <c r="I8" s="7">
        <v>36505</v>
      </c>
      <c r="K8" s="4" t="str">
        <f t="shared" si="0"/>
        <v>S</v>
      </c>
      <c r="L8" s="7">
        <f t="shared" si="1"/>
        <v>157221</v>
      </c>
    </row>
    <row r="9" spans="1:12">
      <c r="A9" s="4" t="s">
        <v>129</v>
      </c>
      <c r="B9" s="4" t="s">
        <v>130</v>
      </c>
      <c r="C9" s="4" t="s">
        <v>132</v>
      </c>
      <c r="D9" s="4" t="s">
        <v>62</v>
      </c>
      <c r="E9" s="4" t="s">
        <v>5</v>
      </c>
      <c r="F9" s="4" t="s">
        <v>9</v>
      </c>
      <c r="G9" s="7">
        <v>613666</v>
      </c>
      <c r="H9" s="7">
        <v>539044</v>
      </c>
      <c r="I9" s="7">
        <v>0</v>
      </c>
      <c r="K9" s="4" t="str">
        <f t="shared" si="0"/>
        <v>S</v>
      </c>
      <c r="L9" s="7">
        <f t="shared" si="1"/>
        <v>1152710</v>
      </c>
    </row>
    <row r="10" spans="1:12">
      <c r="A10" s="4" t="s">
        <v>133</v>
      </c>
      <c r="B10" s="4" t="s">
        <v>134</v>
      </c>
      <c r="C10" s="4" t="s">
        <v>137</v>
      </c>
      <c r="D10" s="4" t="s">
        <v>62</v>
      </c>
      <c r="E10" s="4" t="s">
        <v>5</v>
      </c>
      <c r="F10" s="4" t="s">
        <v>9</v>
      </c>
      <c r="G10" s="7">
        <v>311839</v>
      </c>
      <c r="H10" s="7">
        <v>385901</v>
      </c>
      <c r="I10" s="7">
        <v>276302</v>
      </c>
      <c r="K10" s="4" t="str">
        <f t="shared" si="0"/>
        <v>S</v>
      </c>
      <c r="L10" s="7">
        <f t="shared" si="1"/>
        <v>974042</v>
      </c>
    </row>
    <row r="11" spans="1:12">
      <c r="A11" s="4" t="s">
        <v>76</v>
      </c>
      <c r="B11" s="4" t="s">
        <v>77</v>
      </c>
      <c r="C11" s="4" t="s">
        <v>78</v>
      </c>
      <c r="D11" s="4" t="s">
        <v>62</v>
      </c>
      <c r="E11" s="4" t="s">
        <v>5</v>
      </c>
      <c r="F11" s="4" t="s">
        <v>9</v>
      </c>
      <c r="G11" s="7">
        <v>17928</v>
      </c>
      <c r="H11" s="7">
        <v>21562</v>
      </c>
      <c r="I11" s="7">
        <v>0</v>
      </c>
      <c r="K11" s="4" t="str">
        <f t="shared" si="0"/>
        <v>V</v>
      </c>
      <c r="L11" s="7">
        <f t="shared" si="1"/>
        <v>39490</v>
      </c>
    </row>
    <row r="12" spans="1:12">
      <c r="A12" s="4" t="s">
        <v>138</v>
      </c>
      <c r="B12" s="4" t="s">
        <v>89</v>
      </c>
      <c r="C12" s="4" t="s">
        <v>159</v>
      </c>
      <c r="D12" s="4" t="s">
        <v>62</v>
      </c>
      <c r="E12" s="4" t="s">
        <v>5</v>
      </c>
      <c r="F12" s="4" t="s">
        <v>9</v>
      </c>
      <c r="G12" s="7">
        <v>5362</v>
      </c>
      <c r="H12" s="7">
        <v>0</v>
      </c>
      <c r="I12" s="7">
        <v>0</v>
      </c>
      <c r="K12" s="4" t="str">
        <f t="shared" si="0"/>
        <v>S</v>
      </c>
      <c r="L12" s="7">
        <f t="shared" si="1"/>
        <v>5362</v>
      </c>
    </row>
    <row r="13" spans="1:12">
      <c r="A13" s="4" t="s">
        <v>138</v>
      </c>
      <c r="B13" s="4" t="s">
        <v>89</v>
      </c>
      <c r="C13" s="4" t="s">
        <v>160</v>
      </c>
      <c r="D13" s="4" t="s">
        <v>62</v>
      </c>
      <c r="E13" s="4" t="s">
        <v>5</v>
      </c>
      <c r="F13" s="4" t="s">
        <v>9</v>
      </c>
      <c r="G13" s="7">
        <v>94985</v>
      </c>
      <c r="H13" s="7">
        <v>0</v>
      </c>
      <c r="I13" s="7">
        <v>0</v>
      </c>
      <c r="K13" s="4" t="str">
        <f t="shared" si="0"/>
        <v>S</v>
      </c>
      <c r="L13" s="7">
        <f t="shared" si="1"/>
        <v>94985</v>
      </c>
    </row>
    <row r="14" spans="1:12">
      <c r="A14" s="4" t="s">
        <v>138</v>
      </c>
      <c r="B14" s="4" t="s">
        <v>89</v>
      </c>
      <c r="C14" s="4" t="s">
        <v>161</v>
      </c>
      <c r="D14" s="4" t="s">
        <v>62</v>
      </c>
      <c r="E14" s="4" t="s">
        <v>5</v>
      </c>
      <c r="F14" s="4" t="s">
        <v>9</v>
      </c>
      <c r="G14" s="7">
        <v>6137</v>
      </c>
      <c r="H14" s="7">
        <v>0</v>
      </c>
      <c r="I14" s="7">
        <v>0</v>
      </c>
      <c r="K14" s="4" t="str">
        <f t="shared" si="0"/>
        <v>S</v>
      </c>
      <c r="L14" s="7">
        <f t="shared" si="1"/>
        <v>6137</v>
      </c>
    </row>
    <row r="15" spans="1:12">
      <c r="A15" s="4" t="s">
        <v>138</v>
      </c>
      <c r="B15" s="4" t="s">
        <v>89</v>
      </c>
      <c r="C15" s="4" t="s">
        <v>158</v>
      </c>
      <c r="D15" s="4" t="s">
        <v>62</v>
      </c>
      <c r="E15" s="4" t="s">
        <v>5</v>
      </c>
      <c r="F15" s="4" t="s">
        <v>9</v>
      </c>
      <c r="G15" s="7">
        <v>8979</v>
      </c>
      <c r="H15" s="7">
        <v>0</v>
      </c>
      <c r="I15" s="7">
        <v>0</v>
      </c>
      <c r="K15" s="4" t="str">
        <f t="shared" si="0"/>
        <v>S</v>
      </c>
      <c r="L15" s="7">
        <f t="shared" si="1"/>
        <v>8979</v>
      </c>
    </row>
    <row r="16" spans="1:12">
      <c r="A16" s="4" t="s">
        <v>37</v>
      </c>
      <c r="B16" s="4" t="s">
        <v>8</v>
      </c>
      <c r="C16" s="4" t="s">
        <v>165</v>
      </c>
      <c r="D16" s="4" t="s">
        <v>62</v>
      </c>
      <c r="E16" s="4" t="s">
        <v>5</v>
      </c>
      <c r="F16" s="4" t="s">
        <v>9</v>
      </c>
      <c r="G16" s="7">
        <v>59219</v>
      </c>
      <c r="H16" s="7">
        <v>0</v>
      </c>
      <c r="I16" s="7">
        <v>0</v>
      </c>
      <c r="K16" s="4" t="str">
        <f t="shared" si="0"/>
        <v>S</v>
      </c>
      <c r="L16" s="7">
        <f t="shared" si="1"/>
        <v>59219</v>
      </c>
    </row>
    <row r="17" spans="1:12">
      <c r="A17" s="4" t="s">
        <v>37</v>
      </c>
      <c r="B17" s="4" t="s">
        <v>8</v>
      </c>
      <c r="C17" s="4" t="s">
        <v>166</v>
      </c>
      <c r="D17" s="4" t="s">
        <v>62</v>
      </c>
      <c r="E17" s="4" t="s">
        <v>5</v>
      </c>
      <c r="F17" s="4" t="s">
        <v>9</v>
      </c>
      <c r="G17" s="7">
        <v>4212</v>
      </c>
      <c r="H17" s="7">
        <v>0</v>
      </c>
      <c r="I17" s="7">
        <v>0</v>
      </c>
      <c r="K17" s="4" t="str">
        <f t="shared" si="0"/>
        <v>S</v>
      </c>
      <c r="L17" s="7">
        <f t="shared" si="1"/>
        <v>4212</v>
      </c>
    </row>
    <row r="18" spans="1:12">
      <c r="A18" s="4" t="s">
        <v>37</v>
      </c>
      <c r="B18" s="4" t="s">
        <v>8</v>
      </c>
      <c r="C18" s="4" t="s">
        <v>167</v>
      </c>
      <c r="D18" s="4" t="s">
        <v>62</v>
      </c>
      <c r="E18" s="4" t="s">
        <v>5</v>
      </c>
      <c r="F18" s="4" t="s">
        <v>9</v>
      </c>
      <c r="G18" s="7">
        <v>46804</v>
      </c>
      <c r="H18" s="7">
        <v>0</v>
      </c>
      <c r="I18" s="7">
        <v>0</v>
      </c>
      <c r="K18" s="4" t="str">
        <f t="shared" si="0"/>
        <v>S</v>
      </c>
      <c r="L18" s="7">
        <f t="shared" si="1"/>
        <v>46804</v>
      </c>
    </row>
    <row r="19" spans="1:12">
      <c r="A19" s="4" t="s">
        <v>200</v>
      </c>
      <c r="B19" s="4" t="s">
        <v>201</v>
      </c>
      <c r="C19" s="4" t="s">
        <v>235</v>
      </c>
      <c r="D19" s="4" t="s">
        <v>62</v>
      </c>
      <c r="E19" s="4" t="s">
        <v>5</v>
      </c>
      <c r="F19" s="4" t="s">
        <v>9</v>
      </c>
      <c r="G19" s="8" t="s">
        <v>236</v>
      </c>
      <c r="H19" s="7">
        <v>0</v>
      </c>
      <c r="I19" s="7">
        <v>0</v>
      </c>
      <c r="K19" s="4" t="str">
        <f t="shared" si="0"/>
        <v>S</v>
      </c>
      <c r="L19" s="7">
        <f t="shared" si="1"/>
        <v>0</v>
      </c>
    </row>
    <row r="20" spans="1:12">
      <c r="A20" s="4" t="s">
        <v>203</v>
      </c>
      <c r="B20" s="4" t="s">
        <v>204</v>
      </c>
      <c r="C20" s="4" t="s">
        <v>208</v>
      </c>
      <c r="D20" s="4" t="s">
        <v>62</v>
      </c>
      <c r="E20" s="4" t="s">
        <v>5</v>
      </c>
      <c r="F20" s="4" t="s">
        <v>9</v>
      </c>
      <c r="G20" s="7">
        <v>17825</v>
      </c>
      <c r="H20" s="7">
        <v>0</v>
      </c>
      <c r="I20" s="7">
        <v>7895</v>
      </c>
      <c r="K20" s="4" t="str">
        <f t="shared" si="0"/>
        <v>S</v>
      </c>
      <c r="L20" s="7">
        <f t="shared" si="1"/>
        <v>25720</v>
      </c>
    </row>
    <row r="21" spans="1:12">
      <c r="A21" s="4" t="s">
        <v>209</v>
      </c>
      <c r="B21" s="4" t="s">
        <v>210</v>
      </c>
      <c r="C21" s="4" t="s">
        <v>212</v>
      </c>
      <c r="D21" s="4" t="s">
        <v>62</v>
      </c>
      <c r="E21" s="4" t="s">
        <v>5</v>
      </c>
      <c r="F21" s="4" t="s">
        <v>9</v>
      </c>
      <c r="G21" s="7">
        <v>140273</v>
      </c>
      <c r="H21" s="7">
        <v>0</v>
      </c>
      <c r="I21" s="7">
        <v>52731</v>
      </c>
      <c r="K21" s="4" t="str">
        <f t="shared" si="0"/>
        <v>S</v>
      </c>
      <c r="L21" s="7">
        <f t="shared" si="1"/>
        <v>193004</v>
      </c>
    </row>
    <row r="22" spans="1:12">
      <c r="A22" s="4" t="s">
        <v>36</v>
      </c>
      <c r="B22" s="4" t="s">
        <v>248</v>
      </c>
      <c r="C22" s="4" t="s">
        <v>212</v>
      </c>
      <c r="D22" s="4" t="s">
        <v>62</v>
      </c>
      <c r="E22" s="4" t="s">
        <v>5</v>
      </c>
      <c r="F22" s="4" t="s">
        <v>9</v>
      </c>
      <c r="G22" s="7">
        <v>113362</v>
      </c>
      <c r="H22" s="7">
        <v>0</v>
      </c>
      <c r="I22" s="7">
        <v>0</v>
      </c>
      <c r="K22" s="4" t="str">
        <f t="shared" si="0"/>
        <v>S</v>
      </c>
      <c r="L22" s="7">
        <f t="shared" si="1"/>
        <v>113362</v>
      </c>
    </row>
    <row r="23" spans="1:12">
      <c r="A23" s="4" t="s">
        <v>249</v>
      </c>
      <c r="B23" s="4" t="s">
        <v>250</v>
      </c>
      <c r="C23" s="4" t="s">
        <v>208</v>
      </c>
      <c r="D23" s="4" t="s">
        <v>62</v>
      </c>
      <c r="E23" s="4" t="s">
        <v>5</v>
      </c>
      <c r="F23" s="4" t="s">
        <v>9</v>
      </c>
      <c r="G23" s="7">
        <v>6887</v>
      </c>
      <c r="H23" s="7">
        <v>0</v>
      </c>
      <c r="I23" s="7">
        <v>11122</v>
      </c>
      <c r="K23" s="4" t="str">
        <f t="shared" si="0"/>
        <v>V</v>
      </c>
      <c r="L23" s="7">
        <f t="shared" si="1"/>
        <v>18009</v>
      </c>
    </row>
    <row r="24" spans="1:12">
      <c r="A24" s="4" t="s">
        <v>254</v>
      </c>
      <c r="B24" s="4" t="s">
        <v>255</v>
      </c>
      <c r="C24" s="4" t="s">
        <v>259</v>
      </c>
      <c r="D24" s="4" t="s">
        <v>62</v>
      </c>
      <c r="E24" s="4" t="s">
        <v>5</v>
      </c>
      <c r="F24" s="4" t="s">
        <v>9</v>
      </c>
      <c r="G24" s="7">
        <v>10957</v>
      </c>
      <c r="H24" s="7">
        <v>0</v>
      </c>
      <c r="I24" s="7">
        <v>108300</v>
      </c>
      <c r="J24" s="4" t="s">
        <v>260</v>
      </c>
      <c r="K24" s="4" t="str">
        <f t="shared" si="0"/>
        <v>V</v>
      </c>
      <c r="L24" s="7">
        <f t="shared" si="1"/>
        <v>119257</v>
      </c>
    </row>
    <row r="25" spans="1:12">
      <c r="A25" s="4" t="s">
        <v>261</v>
      </c>
      <c r="B25" s="4" t="s">
        <v>262</v>
      </c>
      <c r="C25" s="4" t="s">
        <v>263</v>
      </c>
      <c r="D25" s="4" t="s">
        <v>62</v>
      </c>
      <c r="E25" s="4" t="s">
        <v>5</v>
      </c>
      <c r="F25" s="4" t="s">
        <v>9</v>
      </c>
      <c r="G25" s="7">
        <v>12994</v>
      </c>
      <c r="H25" s="7">
        <v>0</v>
      </c>
      <c r="I25" s="7">
        <v>0</v>
      </c>
      <c r="K25" s="4" t="str">
        <f t="shared" si="0"/>
        <v>V</v>
      </c>
      <c r="L25" s="7">
        <f t="shared" si="1"/>
        <v>12994</v>
      </c>
    </row>
    <row r="26" spans="1:12">
      <c r="A26" s="4" t="s">
        <v>39</v>
      </c>
      <c r="B26" s="4" t="s">
        <v>264</v>
      </c>
      <c r="C26" s="4" t="s">
        <v>265</v>
      </c>
      <c r="D26" s="4" t="s">
        <v>62</v>
      </c>
      <c r="E26" s="4" t="s">
        <v>5</v>
      </c>
      <c r="F26" s="4" t="s">
        <v>9</v>
      </c>
      <c r="G26" s="7">
        <v>9261</v>
      </c>
      <c r="H26" s="7">
        <v>0</v>
      </c>
      <c r="I26" s="7">
        <v>0</v>
      </c>
      <c r="K26" s="4" t="str">
        <f t="shared" si="0"/>
        <v>V</v>
      </c>
      <c r="L26" s="7">
        <f t="shared" si="1"/>
        <v>9261</v>
      </c>
    </row>
    <row r="27" spans="1:12">
      <c r="A27" s="4" t="s">
        <v>280</v>
      </c>
      <c r="B27" s="4" t="s">
        <v>281</v>
      </c>
      <c r="C27" s="4" t="s">
        <v>282</v>
      </c>
      <c r="D27" s="4" t="s">
        <v>44</v>
      </c>
      <c r="E27" s="4" t="s">
        <v>5</v>
      </c>
      <c r="F27" s="4" t="s">
        <v>9</v>
      </c>
      <c r="G27" s="7">
        <v>18428</v>
      </c>
      <c r="H27" s="7">
        <v>0</v>
      </c>
      <c r="I27" s="7">
        <v>62873</v>
      </c>
      <c r="J27" s="4" t="s">
        <v>260</v>
      </c>
      <c r="K27" s="4" t="str">
        <f t="shared" si="0"/>
        <v>V</v>
      </c>
      <c r="L27" s="7">
        <f t="shared" si="1"/>
        <v>81301</v>
      </c>
    </row>
    <row r="28" spans="1:12">
      <c r="A28" s="4" t="s">
        <v>38</v>
      </c>
      <c r="B28" s="4" t="s">
        <v>11</v>
      </c>
      <c r="C28" s="4" t="s">
        <v>284</v>
      </c>
      <c r="D28" s="4" t="s">
        <v>62</v>
      </c>
      <c r="E28" s="4" t="s">
        <v>5</v>
      </c>
      <c r="F28" s="4" t="s">
        <v>9</v>
      </c>
      <c r="G28" s="7">
        <v>68256</v>
      </c>
      <c r="H28" s="7">
        <v>0</v>
      </c>
      <c r="I28" s="7">
        <v>0</v>
      </c>
      <c r="K28" s="4" t="str">
        <f t="shared" si="0"/>
        <v>S</v>
      </c>
      <c r="L28" s="7">
        <f t="shared" si="1"/>
        <v>68256</v>
      </c>
    </row>
    <row r="29" spans="1:12">
      <c r="A29" s="4" t="s">
        <v>288</v>
      </c>
      <c r="B29" s="4" t="s">
        <v>289</v>
      </c>
      <c r="C29" s="4" t="s">
        <v>290</v>
      </c>
      <c r="D29" s="4" t="s">
        <v>44</v>
      </c>
      <c r="E29" s="4" t="s">
        <v>5</v>
      </c>
      <c r="F29" s="4" t="s">
        <v>9</v>
      </c>
      <c r="G29" s="7">
        <v>12652</v>
      </c>
      <c r="H29" s="7">
        <v>0</v>
      </c>
      <c r="I29" s="7">
        <v>0</v>
      </c>
      <c r="K29" s="4" t="str">
        <f t="shared" si="0"/>
        <v>V</v>
      </c>
      <c r="L29" s="7">
        <f t="shared" si="1"/>
        <v>12652</v>
      </c>
    </row>
    <row r="30" spans="1:12">
      <c r="A30" s="4" t="s">
        <v>40</v>
      </c>
      <c r="B30" s="4" t="s">
        <v>7</v>
      </c>
      <c r="C30" s="4" t="s">
        <v>306</v>
      </c>
      <c r="D30" s="4" t="s">
        <v>62</v>
      </c>
      <c r="E30" s="4" t="s">
        <v>5</v>
      </c>
      <c r="F30" s="4" t="s">
        <v>9</v>
      </c>
      <c r="G30" s="7">
        <v>45872</v>
      </c>
      <c r="H30" s="7">
        <v>0</v>
      </c>
      <c r="I30" s="7">
        <v>290196</v>
      </c>
      <c r="J30" s="4" t="s">
        <v>307</v>
      </c>
      <c r="K30" s="4" t="str">
        <f t="shared" si="0"/>
        <v>V</v>
      </c>
      <c r="L30" s="7">
        <f t="shared" si="1"/>
        <v>336068</v>
      </c>
    </row>
    <row r="31" spans="1:12">
      <c r="A31" s="4" t="s">
        <v>323</v>
      </c>
      <c r="B31" s="4" t="s">
        <v>324</v>
      </c>
      <c r="C31" s="4" t="s">
        <v>326</v>
      </c>
      <c r="D31" s="4" t="s">
        <v>44</v>
      </c>
      <c r="E31" s="4" t="s">
        <v>4</v>
      </c>
      <c r="F31" s="4" t="s">
        <v>327</v>
      </c>
      <c r="G31" s="7">
        <v>0</v>
      </c>
      <c r="H31" s="7">
        <v>0</v>
      </c>
      <c r="I31" s="7">
        <v>0</v>
      </c>
      <c r="K31" s="4" t="str">
        <f t="shared" si="0"/>
        <v>V</v>
      </c>
      <c r="L31" s="7">
        <f t="shared" si="1"/>
        <v>0</v>
      </c>
    </row>
    <row r="32" spans="1:12">
      <c r="A32" s="4" t="s">
        <v>330</v>
      </c>
      <c r="B32" s="4" t="s">
        <v>331</v>
      </c>
      <c r="C32" s="4" t="s">
        <v>78</v>
      </c>
      <c r="D32" s="4" t="s">
        <v>44</v>
      </c>
      <c r="E32" s="4" t="s">
        <v>5</v>
      </c>
      <c r="F32" s="4" t="s">
        <v>9</v>
      </c>
      <c r="G32" s="7">
        <v>199322</v>
      </c>
      <c r="H32" s="7">
        <v>189982</v>
      </c>
      <c r="I32" s="7">
        <v>698597</v>
      </c>
      <c r="K32" s="4" t="str">
        <f t="shared" si="0"/>
        <v>V</v>
      </c>
      <c r="L32" s="7">
        <f t="shared" si="1"/>
        <v>1087901</v>
      </c>
    </row>
    <row r="33" spans="1:12">
      <c r="A33" s="4" t="s">
        <v>343</v>
      </c>
      <c r="B33" s="4" t="s">
        <v>344</v>
      </c>
      <c r="C33" s="4" t="s">
        <v>349</v>
      </c>
      <c r="D33" s="4" t="s">
        <v>62</v>
      </c>
      <c r="E33" s="4" t="s">
        <v>5</v>
      </c>
      <c r="F33" s="4" t="s">
        <v>9</v>
      </c>
      <c r="G33" s="7">
        <v>9285</v>
      </c>
      <c r="H33" s="7">
        <v>0</v>
      </c>
      <c r="I33" s="7">
        <v>0</v>
      </c>
      <c r="K33" s="4" t="str">
        <f t="shared" si="0"/>
        <v>S</v>
      </c>
      <c r="L33" s="7">
        <f t="shared" si="1"/>
        <v>9285</v>
      </c>
    </row>
    <row r="34" spans="1:12">
      <c r="A34" s="4" t="s">
        <v>343</v>
      </c>
      <c r="B34" s="4" t="s">
        <v>344</v>
      </c>
      <c r="C34" s="4" t="s">
        <v>350</v>
      </c>
      <c r="D34" s="4" t="s">
        <v>62</v>
      </c>
      <c r="E34" s="4" t="s">
        <v>5</v>
      </c>
      <c r="F34" s="4" t="s">
        <v>9</v>
      </c>
      <c r="G34" s="7">
        <v>212543</v>
      </c>
      <c r="H34" s="7">
        <v>0</v>
      </c>
      <c r="I34" s="7">
        <v>0</v>
      </c>
      <c r="K34" s="4" t="str">
        <f t="shared" si="0"/>
        <v>S</v>
      </c>
      <c r="L34" s="7">
        <f t="shared" si="1"/>
        <v>212543</v>
      </c>
    </row>
    <row r="35" spans="1:12">
      <c r="A35" s="4" t="s">
        <v>358</v>
      </c>
      <c r="B35" s="4" t="s">
        <v>359</v>
      </c>
      <c r="C35" s="4" t="s">
        <v>360</v>
      </c>
      <c r="D35" s="4" t="s">
        <v>62</v>
      </c>
      <c r="E35" s="4" t="s">
        <v>5</v>
      </c>
      <c r="F35" s="4" t="s">
        <v>9</v>
      </c>
      <c r="G35" s="7">
        <v>9435</v>
      </c>
      <c r="H35" s="7">
        <v>0</v>
      </c>
      <c r="I35" s="7">
        <v>0</v>
      </c>
      <c r="K35" s="4" t="str">
        <f t="shared" si="0"/>
        <v>S</v>
      </c>
      <c r="L35" s="7">
        <f t="shared" si="1"/>
        <v>9435</v>
      </c>
    </row>
    <row r="36" spans="1:12">
      <c r="A36" s="4" t="s">
        <v>363</v>
      </c>
      <c r="B36" s="4" t="s">
        <v>331</v>
      </c>
      <c r="C36" s="4" t="s">
        <v>78</v>
      </c>
      <c r="D36" s="4" t="s">
        <v>62</v>
      </c>
      <c r="E36" s="4" t="s">
        <v>5</v>
      </c>
      <c r="F36" s="4" t="s">
        <v>9</v>
      </c>
      <c r="G36" s="7">
        <v>793829</v>
      </c>
      <c r="H36" s="7">
        <v>785805</v>
      </c>
      <c r="I36" s="7">
        <v>822821</v>
      </c>
      <c r="K36" s="4" t="str">
        <f t="shared" si="0"/>
        <v>S</v>
      </c>
      <c r="L36" s="7">
        <f t="shared" si="1"/>
        <v>2402455</v>
      </c>
    </row>
    <row r="37" spans="1:12">
      <c r="A37" s="4" t="s">
        <v>368</v>
      </c>
      <c r="B37" s="4" t="s">
        <v>369</v>
      </c>
      <c r="C37" s="4" t="s">
        <v>370</v>
      </c>
      <c r="D37" s="4" t="s">
        <v>62</v>
      </c>
      <c r="E37" s="4" t="s">
        <v>5</v>
      </c>
      <c r="F37" s="4" t="s">
        <v>9</v>
      </c>
      <c r="G37" s="7">
        <v>0</v>
      </c>
      <c r="H37" s="7">
        <v>0</v>
      </c>
      <c r="I37" s="7">
        <v>371413</v>
      </c>
      <c r="K37" s="4" t="str">
        <f t="shared" si="0"/>
        <v>V</v>
      </c>
      <c r="L37" s="7">
        <f t="shared" si="1"/>
        <v>371413</v>
      </c>
    </row>
    <row r="38" spans="1:12">
      <c r="A38" s="4" t="s">
        <v>375</v>
      </c>
      <c r="B38" s="4" t="s">
        <v>134</v>
      </c>
      <c r="C38" s="4" t="s">
        <v>137</v>
      </c>
      <c r="D38" s="4" t="s">
        <v>44</v>
      </c>
      <c r="E38" s="4" t="s">
        <v>5</v>
      </c>
      <c r="F38" s="4" t="s">
        <v>9</v>
      </c>
      <c r="G38" s="7">
        <v>5680</v>
      </c>
      <c r="H38" s="7">
        <v>7028</v>
      </c>
      <c r="I38" s="7">
        <v>0</v>
      </c>
      <c r="K38" s="4" t="str">
        <f t="shared" si="0"/>
        <v>V</v>
      </c>
      <c r="L38" s="7">
        <f t="shared" si="1"/>
        <v>12708</v>
      </c>
    </row>
    <row r="39" spans="1:12">
      <c r="A39" s="4" t="s">
        <v>446</v>
      </c>
      <c r="B39" s="4" t="s">
        <v>447</v>
      </c>
      <c r="C39" s="4" t="s">
        <v>451</v>
      </c>
      <c r="D39" s="4" t="s">
        <v>441</v>
      </c>
      <c r="E39" s="4" t="s">
        <v>5</v>
      </c>
      <c r="F39" s="4" t="s">
        <v>9</v>
      </c>
      <c r="G39" s="7">
        <v>0</v>
      </c>
      <c r="H39" s="7">
        <v>0</v>
      </c>
      <c r="I39" s="7">
        <v>441772</v>
      </c>
      <c r="K39" s="4" t="str">
        <f t="shared" ref="K39" si="2">LEFT(A39,1)</f>
        <v>S</v>
      </c>
      <c r="L39" s="7">
        <f t="shared" ref="L39" si="3">SUM(G39:I39)</f>
        <v>441772</v>
      </c>
    </row>
    <row r="40" spans="1:12">
      <c r="A40" s="4" t="s">
        <v>446</v>
      </c>
      <c r="B40" s="4" t="s">
        <v>447</v>
      </c>
      <c r="C40" s="4" t="s">
        <v>450</v>
      </c>
      <c r="D40" s="4" t="s">
        <v>441</v>
      </c>
      <c r="E40" s="4" t="s">
        <v>4</v>
      </c>
      <c r="F40" s="4" t="s">
        <v>452</v>
      </c>
      <c r="G40" s="7">
        <v>0</v>
      </c>
      <c r="H40" s="7">
        <v>0</v>
      </c>
      <c r="I40" s="7">
        <v>0</v>
      </c>
      <c r="K40" s="4" t="str">
        <f t="shared" ref="K40:K41" si="4">LEFT(A40,1)</f>
        <v>S</v>
      </c>
      <c r="L40" s="7">
        <f t="shared" ref="L40:L41" si="5">SUM(G40:I40)</f>
        <v>0</v>
      </c>
    </row>
    <row r="41" spans="1:12">
      <c r="A41" s="4" t="s">
        <v>40</v>
      </c>
      <c r="B41" s="4" t="s">
        <v>7</v>
      </c>
      <c r="C41" s="4" t="s">
        <v>462</v>
      </c>
      <c r="D41" s="4" t="s">
        <v>459</v>
      </c>
      <c r="E41" s="4" t="s">
        <v>5</v>
      </c>
      <c r="F41" s="4" t="s">
        <v>9</v>
      </c>
      <c r="G41" s="7">
        <v>0</v>
      </c>
      <c r="H41" s="7">
        <v>0</v>
      </c>
      <c r="I41" s="7">
        <v>468537.38250000001</v>
      </c>
      <c r="K41" s="4" t="str">
        <f t="shared" si="4"/>
        <v>V</v>
      </c>
      <c r="L41" s="7">
        <f t="shared" si="5"/>
        <v>468537.38250000001</v>
      </c>
    </row>
  </sheetData>
  <autoFilter ref="A1:I41"/>
  <customSheetViews>
    <customSheetView guid="{AC1D7D0B-2AED-49A6-9727-A3E7C05F3B5B}" showAutoFilter="1" topLeftCell="B1">
      <pane ySplit="1" topLeftCell="A2" activePane="bottomLeft" state="frozen"/>
      <selection pane="bottomLeft" activeCell="B35" sqref="B35"/>
      <pageMargins left="0.7" right="0.7" top="0.75" bottom="0.75" header="0.3" footer="0.3"/>
      <autoFilter ref="A1:K33">
        <sortState ref="A3:K33">
          <sortCondition ref="A1:A23"/>
        </sortState>
      </autoFilter>
    </customSheetView>
    <customSheetView guid="{EA58CC3C-EBA0-4C4F-80A0-335F76701FC3}" showAutoFilter="1">
      <pane ySplit="1" topLeftCell="A8" activePane="bottomLeft" state="frozen"/>
      <selection pane="bottomLeft" activeCell="I26" sqref="I26"/>
      <pageMargins left="0.7" right="0.7" top="0.75" bottom="0.75" header="0.3" footer="0.3"/>
      <autoFilter ref="A1:K23"/>
    </customSheetView>
    <customSheetView guid="{2830239C-9AFD-4C2B-828A-B0D9FDD05C55}" showAutoFilter="1">
      <pane ySplit="1" topLeftCell="A2" activePane="bottomLeft" state="frozen"/>
      <selection pane="bottomLeft" activeCell="A2" sqref="A2"/>
      <pageMargins left="0.7" right="0.7" top="0.75" bottom="0.75" header="0.3" footer="0.3"/>
      <autoFilter ref="A1:K39">
        <sortState ref="A3:K38">
          <sortCondition ref="A1:A23"/>
        </sortState>
      </autoFilter>
    </customSheetView>
    <customSheetView guid="{E1924101-1A4B-4122-A61F-C470C1C303B3}" scale="90" showAutoFilter="1">
      <pane ySplit="1" topLeftCell="A17" activePane="bottomLeft" state="frozen"/>
      <selection pane="bottomLeft" activeCell="T48" sqref="T48"/>
      <pageMargins left="0.7" right="0.7" top="0.75" bottom="0.75" header="0.3" footer="0.3"/>
      <autoFilter ref="A1:I41"/>
    </customSheetView>
  </customSheetView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pane ySplit="1" topLeftCell="A2" activePane="bottomLeft" state="frozen"/>
      <selection pane="bottomLeft" activeCell="T48" sqref="T48"/>
    </sheetView>
  </sheetViews>
  <sheetFormatPr defaultColWidth="9.140625" defaultRowHeight="15"/>
  <cols>
    <col min="1" max="1" width="9" style="4" customWidth="1"/>
    <col min="2" max="2" width="36.42578125" style="4" customWidth="1"/>
    <col min="3" max="3" width="61.5703125" style="4" customWidth="1"/>
    <col min="4" max="4" width="23.85546875" style="4" customWidth="1"/>
    <col min="5" max="5" width="24.42578125" style="4" bestFit="1" customWidth="1"/>
    <col min="6" max="6" width="84" style="4" customWidth="1"/>
    <col min="7" max="7" width="20.85546875" style="7" customWidth="1"/>
    <col min="8" max="9" width="18.42578125" style="10" customWidth="1"/>
    <col min="10" max="16384" width="9.140625" style="4"/>
  </cols>
  <sheetData>
    <row r="1" spans="1:9" s="1" customFormat="1" ht="45">
      <c r="A1" s="1" t="s">
        <v>25</v>
      </c>
      <c r="B1" s="1" t="s">
        <v>0</v>
      </c>
      <c r="C1" s="1" t="s">
        <v>1</v>
      </c>
      <c r="D1" s="1" t="s">
        <v>24</v>
      </c>
      <c r="E1" s="1" t="s">
        <v>2</v>
      </c>
      <c r="F1" s="1" t="s">
        <v>3</v>
      </c>
      <c r="G1" s="6" t="s">
        <v>376</v>
      </c>
      <c r="H1" s="9"/>
      <c r="I1" s="9"/>
    </row>
    <row r="2" spans="1:9">
      <c r="A2" s="4" t="s">
        <v>339</v>
      </c>
      <c r="B2" s="4" t="s">
        <v>340</v>
      </c>
      <c r="C2" s="4" t="s">
        <v>341</v>
      </c>
      <c r="D2" s="4" t="s">
        <v>62</v>
      </c>
      <c r="E2" s="4" t="s">
        <v>4</v>
      </c>
      <c r="F2" s="4" t="s">
        <v>342</v>
      </c>
      <c r="G2" s="7">
        <v>0</v>
      </c>
    </row>
    <row r="3" spans="1:9">
      <c r="A3" s="4" t="s">
        <v>363</v>
      </c>
      <c r="B3" s="4" t="s">
        <v>331</v>
      </c>
      <c r="C3" s="4" t="s">
        <v>442</v>
      </c>
      <c r="D3" s="4" t="s">
        <v>441</v>
      </c>
      <c r="E3" s="4" t="s">
        <v>5</v>
      </c>
      <c r="G3" s="7">
        <v>1267204</v>
      </c>
    </row>
    <row r="4" spans="1:9">
      <c r="A4" s="4" t="s">
        <v>446</v>
      </c>
      <c r="B4" s="4" t="s">
        <v>447</v>
      </c>
      <c r="C4" s="4" t="s">
        <v>453</v>
      </c>
      <c r="D4" s="4" t="s">
        <v>441</v>
      </c>
      <c r="E4" s="4" t="s">
        <v>5</v>
      </c>
      <c r="F4" s="4" t="s">
        <v>453</v>
      </c>
      <c r="G4" s="7">
        <v>343722</v>
      </c>
    </row>
    <row r="5" spans="1:9">
      <c r="A5" s="4" t="s">
        <v>454</v>
      </c>
      <c r="B5" s="4" t="s">
        <v>455</v>
      </c>
      <c r="C5" s="4" t="s">
        <v>453</v>
      </c>
      <c r="D5" s="4" t="s">
        <v>441</v>
      </c>
      <c r="E5" s="4" t="s">
        <v>5</v>
      </c>
      <c r="F5" s="4" t="s">
        <v>453</v>
      </c>
      <c r="G5" s="7">
        <v>736747</v>
      </c>
    </row>
    <row r="6" spans="1:9">
      <c r="A6" s="4" t="s">
        <v>194</v>
      </c>
      <c r="B6" s="4" t="s">
        <v>195</v>
      </c>
      <c r="C6" s="4" t="s">
        <v>453</v>
      </c>
      <c r="D6" s="4" t="s">
        <v>441</v>
      </c>
      <c r="E6" s="4" t="s">
        <v>5</v>
      </c>
      <c r="F6" s="4" t="s">
        <v>453</v>
      </c>
      <c r="G6" s="7">
        <v>2409791</v>
      </c>
    </row>
    <row r="7" spans="1:9">
      <c r="A7" s="4" t="s">
        <v>37</v>
      </c>
      <c r="B7" s="4" t="s">
        <v>8</v>
      </c>
      <c r="C7" s="4" t="s">
        <v>465</v>
      </c>
      <c r="D7" s="4" t="s">
        <v>441</v>
      </c>
      <c r="E7" s="4" t="s">
        <v>5</v>
      </c>
      <c r="G7" s="7">
        <v>403729</v>
      </c>
    </row>
  </sheetData>
  <autoFilter ref="C1:G7"/>
  <customSheetViews>
    <customSheetView guid="{AC1D7D0B-2AED-49A6-9727-A3E7C05F3B5B}" showAutoFilter="1">
      <pane ySplit="1" topLeftCell="A2" activePane="bottomLeft" state="frozen"/>
      <selection pane="bottomLeft" activeCell="M6" sqref="M6"/>
      <pageMargins left="0.7" right="0.7" top="0.75" bottom="0.75" header="0.3" footer="0.3"/>
      <autoFilter ref="A1:L2"/>
    </customSheetView>
    <customSheetView guid="{EA58CC3C-EBA0-4C4F-80A0-335F76701FC3}" showAutoFilter="1">
      <pane ySplit="1" topLeftCell="A2" activePane="bottomLeft" state="frozen"/>
      <selection pane="bottomLeft" activeCell="M6" sqref="M6"/>
      <pageMargins left="0.7" right="0.7" top="0.75" bottom="0.75" header="0.3" footer="0.3"/>
      <autoFilter ref="A1:L2"/>
    </customSheetView>
    <customSheetView guid="{2830239C-9AFD-4C2B-828A-B0D9FDD05C55}" showAutoFilter="1">
      <pane ySplit="1" topLeftCell="A2" activePane="bottomLeft" state="frozen"/>
      <selection pane="bottomLeft" activeCell="A2" sqref="A2"/>
      <pageMargins left="0.7" right="0.7" top="0.75" bottom="0.75" header="0.3" footer="0.3"/>
      <autoFilter ref="D1:M1"/>
    </customSheetView>
    <customSheetView guid="{E1924101-1A4B-4122-A61F-C470C1C303B3}" showAutoFilter="1">
      <pane ySplit="1" topLeftCell="A2" activePane="bottomLeft" state="frozen"/>
      <selection pane="bottomLeft" activeCell="T48" sqref="T48"/>
      <pageMargins left="0.7" right="0.7" top="0.75" bottom="0.75" header="0.3" footer="0.3"/>
      <autoFilter ref="C1:G7"/>
    </customSheetView>
  </customSheetView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pane ySplit="1" topLeftCell="A2" activePane="bottomLeft" state="frozen"/>
      <selection pane="bottomLeft" activeCell="T48" sqref="T48"/>
    </sheetView>
  </sheetViews>
  <sheetFormatPr defaultColWidth="9.140625" defaultRowHeight="15"/>
  <cols>
    <col min="1" max="1" width="9" style="4" customWidth="1"/>
    <col min="2" max="2" width="36.42578125" style="4" customWidth="1"/>
    <col min="3" max="3" width="49.28515625" style="4" customWidth="1"/>
    <col min="4" max="4" width="22.85546875" style="4" customWidth="1"/>
    <col min="5" max="5" width="24.42578125" style="4" bestFit="1" customWidth="1"/>
    <col min="6" max="6" width="84.85546875" style="4" customWidth="1"/>
    <col min="7" max="8" width="18.42578125" style="7" customWidth="1"/>
    <col min="9" max="9" width="18.140625" style="7" customWidth="1"/>
    <col min="10" max="16384" width="9.140625" style="4"/>
  </cols>
  <sheetData>
    <row r="1" spans="1:9" s="1" customFormat="1" ht="45">
      <c r="A1" s="1" t="s">
        <v>25</v>
      </c>
      <c r="B1" s="1" t="s">
        <v>0</v>
      </c>
      <c r="C1" s="1" t="s">
        <v>1</v>
      </c>
      <c r="D1" s="1" t="s">
        <v>24</v>
      </c>
      <c r="E1" s="1" t="s">
        <v>2</v>
      </c>
      <c r="F1" s="1" t="s">
        <v>3</v>
      </c>
      <c r="G1" s="6" t="s">
        <v>377</v>
      </c>
      <c r="H1" s="6"/>
      <c r="I1" s="6"/>
    </row>
    <row r="2" spans="1:9">
      <c r="A2" s="4" t="s">
        <v>456</v>
      </c>
      <c r="B2" s="4" t="s">
        <v>457</v>
      </c>
      <c r="D2" s="4" t="s">
        <v>441</v>
      </c>
      <c r="E2" s="4" t="s">
        <v>5</v>
      </c>
      <c r="G2" s="35">
        <v>587000</v>
      </c>
    </row>
  </sheetData>
  <autoFilter ref="A1:G2"/>
  <customSheetViews>
    <customSheetView guid="{AC1D7D0B-2AED-49A6-9727-A3E7C05F3B5B}" showAutoFilter="1">
      <pane ySplit="1" topLeftCell="A2" activePane="bottomLeft" state="frozen"/>
      <selection pane="bottomLeft" activeCell="H15" sqref="H15"/>
      <pageMargins left="0.7" right="0.7" top="0.75" bottom="0.75" header="0.3" footer="0.3"/>
      <autoFilter ref="A1:K3"/>
    </customSheetView>
    <customSheetView guid="{EA58CC3C-EBA0-4C4F-80A0-335F76701FC3}" showAutoFilter="1">
      <pane ySplit="1" topLeftCell="A2" activePane="bottomLeft" state="frozen"/>
      <selection pane="bottomLeft" activeCell="H15" sqref="H15"/>
      <pageMargins left="0.7" right="0.7" top="0.75" bottom="0.75" header="0.3" footer="0.3"/>
      <autoFilter ref="A1:K3"/>
    </customSheetView>
    <customSheetView guid="{2830239C-9AFD-4C2B-828A-B0D9FDD05C55}" showAutoFilter="1" topLeftCell="C1">
      <pane ySplit="1" topLeftCell="A2" activePane="bottomLeft" state="frozen"/>
      <selection pane="bottomLeft" activeCell="C2" sqref="C2"/>
      <pageMargins left="0.7" right="0.7" top="0.75" bottom="0.75" header="0.3" footer="0.3"/>
      <autoFilter ref="A1:I1"/>
    </customSheetView>
    <customSheetView guid="{E1924101-1A4B-4122-A61F-C470C1C303B3}" showAutoFilter="1">
      <pane ySplit="1" topLeftCell="A2" activePane="bottomLeft" state="frozen"/>
      <selection pane="bottomLeft" activeCell="T48" sqref="T48"/>
      <pageMargins left="0.7" right="0.7" top="0.75" bottom="0.75" header="0.3" footer="0.3"/>
      <autoFilter ref="A1:G2"/>
    </customSheetView>
  </customSheetView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pane ySplit="1" topLeftCell="A2" activePane="bottomLeft" state="frozen"/>
      <selection pane="bottomLeft" activeCell="T48" sqref="T48"/>
    </sheetView>
  </sheetViews>
  <sheetFormatPr defaultColWidth="9.140625" defaultRowHeight="15"/>
  <cols>
    <col min="1" max="1" width="9" style="4" customWidth="1"/>
    <col min="2" max="2" width="36.42578125" style="4" customWidth="1"/>
    <col min="3" max="3" width="37" style="4" customWidth="1"/>
    <col min="4" max="4" width="23.7109375" style="4" customWidth="1"/>
    <col min="5" max="5" width="24.42578125" style="4" bestFit="1" customWidth="1"/>
    <col min="6" max="6" width="79" style="4" customWidth="1"/>
    <col min="7" max="7" width="17.5703125" style="7" customWidth="1"/>
    <col min="8" max="8" width="16.140625" style="4" customWidth="1"/>
    <col min="9" max="9" width="18.42578125" style="7" customWidth="1"/>
    <col min="10" max="16384" width="9.140625" style="4"/>
  </cols>
  <sheetData>
    <row r="1" spans="1:9" s="3" customFormat="1" ht="45">
      <c r="A1" s="1" t="s">
        <v>25</v>
      </c>
      <c r="B1" s="1" t="s">
        <v>0</v>
      </c>
      <c r="C1" s="1" t="s">
        <v>1</v>
      </c>
      <c r="D1" s="1" t="s">
        <v>24</v>
      </c>
      <c r="E1" s="1" t="s">
        <v>2</v>
      </c>
      <c r="F1" s="1" t="s">
        <v>3</v>
      </c>
      <c r="G1" s="6" t="s">
        <v>379</v>
      </c>
      <c r="H1" s="1" t="s">
        <v>378</v>
      </c>
      <c r="I1" s="6" t="s">
        <v>380</v>
      </c>
    </row>
    <row r="2" spans="1:9">
      <c r="A2" s="4" t="s">
        <v>177</v>
      </c>
      <c r="B2" s="4" t="s">
        <v>26</v>
      </c>
      <c r="C2" s="4" t="s">
        <v>18</v>
      </c>
      <c r="D2" s="4" t="s">
        <v>62</v>
      </c>
      <c r="E2" s="4" t="s">
        <v>5</v>
      </c>
      <c r="F2" s="4" t="s">
        <v>176</v>
      </c>
      <c r="G2" s="7">
        <v>4991547</v>
      </c>
      <c r="H2" s="4">
        <v>5</v>
      </c>
      <c r="I2" s="7">
        <f t="shared" ref="I2:I14" si="0">SUM(G2/H2)</f>
        <v>998309.4</v>
      </c>
    </row>
    <row r="3" spans="1:9">
      <c r="A3" s="4" t="s">
        <v>27</v>
      </c>
      <c r="B3" s="4" t="s">
        <v>19</v>
      </c>
      <c r="C3" s="11">
        <v>2012</v>
      </c>
      <c r="D3" s="4" t="s">
        <v>62</v>
      </c>
      <c r="E3" s="4" t="s">
        <v>5</v>
      </c>
      <c r="F3" s="4" t="s">
        <v>176</v>
      </c>
      <c r="G3" s="7">
        <v>1165385</v>
      </c>
      <c r="H3" s="4">
        <v>1</v>
      </c>
      <c r="I3" s="7">
        <f t="shared" si="0"/>
        <v>1165385</v>
      </c>
    </row>
    <row r="4" spans="1:9">
      <c r="A4" s="4" t="s">
        <v>178</v>
      </c>
      <c r="B4" s="4" t="s">
        <v>179</v>
      </c>
      <c r="C4" s="4" t="s">
        <v>184</v>
      </c>
      <c r="D4" s="4" t="s">
        <v>62</v>
      </c>
      <c r="E4" s="4" t="s">
        <v>5</v>
      </c>
      <c r="F4" s="4" t="s">
        <v>176</v>
      </c>
      <c r="G4" s="7">
        <v>5531187</v>
      </c>
      <c r="H4" s="4">
        <v>3</v>
      </c>
      <c r="I4" s="7">
        <f t="shared" si="0"/>
        <v>1843729</v>
      </c>
    </row>
    <row r="5" spans="1:9">
      <c r="A5" s="4" t="s">
        <v>185</v>
      </c>
      <c r="B5" s="4" t="s">
        <v>186</v>
      </c>
      <c r="C5" s="4" t="s">
        <v>175</v>
      </c>
      <c r="D5" s="4" t="s">
        <v>62</v>
      </c>
      <c r="E5" s="4" t="s">
        <v>5</v>
      </c>
      <c r="F5" s="4" t="s">
        <v>176</v>
      </c>
      <c r="G5" s="7">
        <v>12806060</v>
      </c>
      <c r="H5" s="4">
        <v>3</v>
      </c>
      <c r="I5" s="7">
        <f t="shared" si="0"/>
        <v>4268686.666666667</v>
      </c>
    </row>
    <row r="6" spans="1:9">
      <c r="A6" s="4" t="s">
        <v>188</v>
      </c>
      <c r="B6" s="4" t="s">
        <v>189</v>
      </c>
      <c r="C6" s="4" t="s">
        <v>190</v>
      </c>
      <c r="D6" s="4" t="s">
        <v>62</v>
      </c>
      <c r="E6" s="4" t="s">
        <v>5</v>
      </c>
      <c r="F6" s="4" t="s">
        <v>176</v>
      </c>
      <c r="G6" s="7">
        <v>6750000</v>
      </c>
      <c r="H6" s="4">
        <v>2</v>
      </c>
      <c r="I6" s="7">
        <f t="shared" si="0"/>
        <v>3375000</v>
      </c>
    </row>
    <row r="7" spans="1:9">
      <c r="A7" s="4" t="s">
        <v>191</v>
      </c>
      <c r="B7" s="4" t="s">
        <v>192</v>
      </c>
      <c r="C7" s="4" t="s">
        <v>193</v>
      </c>
      <c r="D7" s="4" t="s">
        <v>62</v>
      </c>
      <c r="E7" s="4" t="s">
        <v>5</v>
      </c>
      <c r="F7" s="4" t="s">
        <v>176</v>
      </c>
      <c r="G7" s="7">
        <v>166158</v>
      </c>
      <c r="H7" s="4">
        <v>1</v>
      </c>
      <c r="I7" s="7">
        <f t="shared" si="0"/>
        <v>166158</v>
      </c>
    </row>
    <row r="8" spans="1:9">
      <c r="A8" s="4" t="s">
        <v>194</v>
      </c>
      <c r="B8" s="4" t="s">
        <v>195</v>
      </c>
      <c r="C8" s="4" t="s">
        <v>184</v>
      </c>
      <c r="D8" s="4" t="s">
        <v>62</v>
      </c>
      <c r="E8" s="4" t="s">
        <v>5</v>
      </c>
      <c r="F8" s="4" t="s">
        <v>176</v>
      </c>
      <c r="G8" s="7">
        <v>1525000</v>
      </c>
      <c r="H8" s="4">
        <v>2</v>
      </c>
      <c r="I8" s="7">
        <f t="shared" si="0"/>
        <v>762500</v>
      </c>
    </row>
    <row r="9" spans="1:9">
      <c r="A9" s="4" t="s">
        <v>32</v>
      </c>
      <c r="B9" s="4" t="s">
        <v>20</v>
      </c>
      <c r="C9" s="4" t="s">
        <v>193</v>
      </c>
      <c r="D9" s="4" t="s">
        <v>62</v>
      </c>
      <c r="E9" s="4" t="s">
        <v>5</v>
      </c>
      <c r="F9" s="4" t="s">
        <v>176</v>
      </c>
      <c r="G9" s="7">
        <v>2462895</v>
      </c>
      <c r="H9" s="4">
        <v>1</v>
      </c>
      <c r="I9" s="7">
        <f t="shared" si="0"/>
        <v>2462895</v>
      </c>
    </row>
    <row r="10" spans="1:9">
      <c r="A10" s="4" t="s">
        <v>121</v>
      </c>
      <c r="B10" s="4" t="s">
        <v>198</v>
      </c>
      <c r="C10" s="4" t="s">
        <v>199</v>
      </c>
      <c r="D10" s="4" t="s">
        <v>62</v>
      </c>
      <c r="E10" s="4" t="s">
        <v>5</v>
      </c>
      <c r="F10" s="4" t="s">
        <v>176</v>
      </c>
      <c r="G10" s="7">
        <v>2510265</v>
      </c>
      <c r="H10" s="4">
        <v>4</v>
      </c>
      <c r="I10" s="7">
        <f t="shared" si="0"/>
        <v>627566.25</v>
      </c>
    </row>
    <row r="11" spans="1:9">
      <c r="A11" s="4" t="s">
        <v>200</v>
      </c>
      <c r="B11" s="4" t="s">
        <v>201</v>
      </c>
      <c r="C11" s="4" t="s">
        <v>21</v>
      </c>
      <c r="D11" s="4" t="s">
        <v>62</v>
      </c>
      <c r="E11" s="4" t="s">
        <v>5</v>
      </c>
      <c r="F11" s="4" t="s">
        <v>176</v>
      </c>
      <c r="G11" s="7">
        <v>13316049</v>
      </c>
      <c r="H11" s="4">
        <v>7</v>
      </c>
      <c r="I11" s="7">
        <f t="shared" si="0"/>
        <v>1902292.7142857143</v>
      </c>
    </row>
    <row r="12" spans="1:9">
      <c r="A12" s="4" t="s">
        <v>242</v>
      </c>
      <c r="B12" s="4" t="s">
        <v>243</v>
      </c>
      <c r="C12" s="4" t="s">
        <v>23</v>
      </c>
      <c r="D12" s="4" t="s">
        <v>62</v>
      </c>
      <c r="E12" s="4" t="s">
        <v>5</v>
      </c>
      <c r="F12" s="4" t="s">
        <v>176</v>
      </c>
      <c r="G12" s="7">
        <v>522880</v>
      </c>
      <c r="H12" s="4">
        <v>1</v>
      </c>
      <c r="I12" s="7">
        <f t="shared" si="0"/>
        <v>522880</v>
      </c>
    </row>
    <row r="13" spans="1:9">
      <c r="A13" s="4" t="s">
        <v>34</v>
      </c>
      <c r="B13" s="4" t="s">
        <v>17</v>
      </c>
      <c r="C13" s="4" t="s">
        <v>283</v>
      </c>
      <c r="D13" s="4" t="s">
        <v>62</v>
      </c>
      <c r="E13" s="4" t="s">
        <v>5</v>
      </c>
      <c r="F13" s="4" t="s">
        <v>176</v>
      </c>
      <c r="G13" s="7">
        <v>2055631</v>
      </c>
      <c r="H13" s="4">
        <v>5</v>
      </c>
      <c r="I13" s="7">
        <f t="shared" si="0"/>
        <v>411126.2</v>
      </c>
    </row>
    <row r="14" spans="1:9">
      <c r="A14" s="4" t="s">
        <v>36</v>
      </c>
      <c r="B14" s="4" t="s">
        <v>35</v>
      </c>
      <c r="C14" s="4" t="s">
        <v>184</v>
      </c>
      <c r="D14" s="4" t="s">
        <v>62</v>
      </c>
      <c r="E14" s="4" t="s">
        <v>5</v>
      </c>
      <c r="F14" s="4" t="s">
        <v>176</v>
      </c>
      <c r="G14" s="7">
        <v>7380611</v>
      </c>
      <c r="H14" s="4">
        <v>3</v>
      </c>
      <c r="I14" s="7">
        <f t="shared" si="0"/>
        <v>2460203.6666666665</v>
      </c>
    </row>
  </sheetData>
  <autoFilter ref="A1:H14"/>
  <customSheetViews>
    <customSheetView guid="{AC1D7D0B-2AED-49A6-9727-A3E7C05F3B5B}" showAutoFilter="1" topLeftCell="B1">
      <pane ySplit="1" topLeftCell="A2" activePane="bottomLeft" state="frozen"/>
      <selection pane="bottomLeft" activeCell="G39" sqref="G39"/>
      <pageMargins left="0.7" right="0.7" top="0.75" bottom="0.75" header="0.3" footer="0.3"/>
      <autoFilter ref="A1:I14">
        <sortState ref="A2:I24">
          <sortCondition ref="A1:A14"/>
        </sortState>
      </autoFilter>
    </customSheetView>
    <customSheetView guid="{EA58CC3C-EBA0-4C4F-80A0-335F76701FC3}" showAutoFilter="1">
      <pane ySplit="1" topLeftCell="A2" activePane="bottomLeft" state="frozen"/>
      <selection pane="bottomLeft" activeCell="C28" sqref="C28"/>
      <pageMargins left="0.7" right="0.7" top="0.75" bottom="0.75" header="0.3" footer="0.3"/>
      <autoFilter ref="A1:I14">
        <sortState ref="A2:I18">
          <sortCondition ref="A1:A14"/>
        </sortState>
      </autoFilter>
    </customSheetView>
    <customSheetView guid="{2830239C-9AFD-4C2B-828A-B0D9FDD05C55}" showAutoFilter="1" topLeftCell="C1">
      <pane ySplit="1" topLeftCell="A2" activePane="bottomLeft" state="frozen"/>
      <selection pane="bottomLeft" activeCell="I8" sqref="I8"/>
      <pageMargins left="0.7" right="0.7" top="0.75" bottom="0.75" header="0.3" footer="0.3"/>
      <autoFilter ref="A1:J27"/>
    </customSheetView>
    <customSheetView guid="{E1924101-1A4B-4122-A61F-C470C1C303B3}" showAutoFilter="1">
      <pane ySplit="1" topLeftCell="A2" activePane="bottomLeft" state="frozen"/>
      <selection pane="bottomLeft" activeCell="T48" sqref="T48"/>
      <pageMargins left="0.7" right="0.7" top="0.75" bottom="0.75" header="0.3" footer="0.3"/>
      <autoFilter ref="A1:H14"/>
    </customSheetView>
  </customSheetView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70" zoomScaleNormal="70" workbookViewId="0">
      <selection activeCell="T48" sqref="T48"/>
    </sheetView>
  </sheetViews>
  <sheetFormatPr defaultColWidth="9.140625" defaultRowHeight="15"/>
  <cols>
    <col min="1" max="1" width="9" style="4" customWidth="1"/>
    <col min="2" max="2" width="33.85546875" style="4" customWidth="1"/>
    <col min="3" max="3" width="79.5703125" style="4" customWidth="1"/>
    <col min="4" max="4" width="24" style="4" customWidth="1"/>
    <col min="5" max="5" width="15.5703125" style="4" customWidth="1"/>
    <col min="6" max="6" width="21.140625" style="4" customWidth="1"/>
    <col min="7" max="7" width="23" style="4" customWidth="1"/>
    <col min="8" max="8" width="79.28515625" style="4" customWidth="1"/>
    <col min="9" max="9" width="22.85546875" style="7" customWidth="1"/>
    <col min="10" max="10" width="18.28515625" style="7" customWidth="1"/>
    <col min="11" max="11" width="18.28515625" style="4" customWidth="1"/>
    <col min="12" max="16384" width="9.140625" style="4"/>
  </cols>
  <sheetData>
    <row r="1" spans="1:13" s="14" customFormat="1" ht="45">
      <c r="A1" s="12" t="s">
        <v>25</v>
      </c>
      <c r="B1" s="12" t="s">
        <v>0</v>
      </c>
      <c r="C1" s="12" t="s">
        <v>1</v>
      </c>
      <c r="D1" s="12" t="s">
        <v>24</v>
      </c>
      <c r="E1" s="12" t="s">
        <v>14</v>
      </c>
      <c r="F1" s="12" t="s">
        <v>15</v>
      </c>
      <c r="G1" s="12" t="s">
        <v>2</v>
      </c>
      <c r="H1" s="12" t="s">
        <v>3</v>
      </c>
      <c r="I1" s="13" t="s">
        <v>174</v>
      </c>
      <c r="J1" s="13" t="s">
        <v>173</v>
      </c>
      <c r="K1" s="12" t="s">
        <v>338</v>
      </c>
    </row>
    <row r="2" spans="1:13">
      <c r="A2" s="4" t="s">
        <v>266</v>
      </c>
      <c r="B2" s="4" t="s">
        <v>267</v>
      </c>
      <c r="C2" s="4" t="s">
        <v>268</v>
      </c>
      <c r="D2" s="4" t="s">
        <v>62</v>
      </c>
      <c r="E2" s="4" t="s">
        <v>269</v>
      </c>
      <c r="F2" s="4" t="s">
        <v>270</v>
      </c>
      <c r="G2" s="4" t="s">
        <v>5</v>
      </c>
      <c r="H2" s="4" t="s">
        <v>9</v>
      </c>
      <c r="I2" s="7">
        <v>127500</v>
      </c>
      <c r="J2" s="7">
        <v>25500</v>
      </c>
      <c r="K2" s="7">
        <f t="shared" ref="K2:K15" si="0">SUM(I2+J2)</f>
        <v>153000</v>
      </c>
      <c r="M2" s="4" t="str">
        <f>LEFT(A2,1)</f>
        <v>V</v>
      </c>
    </row>
    <row r="3" spans="1:13">
      <c r="A3" s="4" t="s">
        <v>185</v>
      </c>
      <c r="B3" s="4" t="s">
        <v>186</v>
      </c>
      <c r="C3" s="4" t="s">
        <v>187</v>
      </c>
      <c r="D3" s="4" t="s">
        <v>62</v>
      </c>
      <c r="G3" s="4" t="s">
        <v>4</v>
      </c>
      <c r="H3" s="4" t="s">
        <v>357</v>
      </c>
      <c r="I3" s="7">
        <v>0</v>
      </c>
      <c r="J3" s="7">
        <v>0</v>
      </c>
      <c r="K3" s="7">
        <v>0</v>
      </c>
      <c r="M3" s="4" t="str">
        <f t="shared" ref="M3:M15" si="1">LEFT(A3,1)</f>
        <v>S</v>
      </c>
    </row>
    <row r="4" spans="1:13">
      <c r="A4" s="4" t="s">
        <v>30</v>
      </c>
      <c r="B4" s="4" t="s">
        <v>29</v>
      </c>
      <c r="C4" s="4" t="s">
        <v>104</v>
      </c>
      <c r="D4" s="4" t="s">
        <v>62</v>
      </c>
      <c r="E4" s="4">
        <v>2</v>
      </c>
      <c r="F4" s="4" t="s">
        <v>31</v>
      </c>
      <c r="G4" s="4" t="s">
        <v>5</v>
      </c>
      <c r="H4" s="4" t="s">
        <v>9</v>
      </c>
      <c r="I4" s="7">
        <v>595580</v>
      </c>
      <c r="J4" s="7">
        <v>59558</v>
      </c>
      <c r="K4" s="7">
        <f t="shared" si="0"/>
        <v>655138</v>
      </c>
      <c r="M4" s="4" t="str">
        <f t="shared" si="1"/>
        <v>S</v>
      </c>
    </row>
    <row r="5" spans="1:13">
      <c r="A5" s="4" t="s">
        <v>53</v>
      </c>
      <c r="B5" s="4" t="s">
        <v>54</v>
      </c>
      <c r="C5" s="4" t="s">
        <v>55</v>
      </c>
      <c r="D5" s="4" t="s">
        <v>62</v>
      </c>
      <c r="E5" s="15" t="s">
        <v>57</v>
      </c>
      <c r="F5" s="4" t="s">
        <v>56</v>
      </c>
      <c r="G5" s="4" t="s">
        <v>5</v>
      </c>
      <c r="H5" s="4" t="s">
        <v>9</v>
      </c>
      <c r="I5" s="7">
        <v>181386</v>
      </c>
      <c r="J5" s="7">
        <v>60462</v>
      </c>
      <c r="K5" s="7">
        <f t="shared" si="0"/>
        <v>241848</v>
      </c>
      <c r="M5" s="4" t="str">
        <f t="shared" si="1"/>
        <v>V</v>
      </c>
    </row>
    <row r="6" spans="1:13">
      <c r="A6" s="4" t="s">
        <v>33</v>
      </c>
      <c r="B6" s="4" t="s">
        <v>13</v>
      </c>
      <c r="C6" s="4" t="s">
        <v>16</v>
      </c>
      <c r="D6" s="4" t="s">
        <v>62</v>
      </c>
      <c r="E6" s="4">
        <v>1</v>
      </c>
      <c r="F6" s="4" t="s">
        <v>105</v>
      </c>
      <c r="G6" s="4" t="s">
        <v>5</v>
      </c>
      <c r="H6" s="4" t="s">
        <v>9</v>
      </c>
      <c r="I6" s="7">
        <v>1707740</v>
      </c>
      <c r="J6" s="7">
        <v>113849</v>
      </c>
      <c r="K6" s="7">
        <f t="shared" si="0"/>
        <v>1821589</v>
      </c>
      <c r="M6" s="4" t="str">
        <f t="shared" si="1"/>
        <v>S</v>
      </c>
    </row>
    <row r="7" spans="1:13">
      <c r="A7" s="4" t="s">
        <v>299</v>
      </c>
      <c r="B7" s="4" t="s">
        <v>300</v>
      </c>
      <c r="C7" s="4" t="s">
        <v>301</v>
      </c>
      <c r="D7" s="4" t="s">
        <v>62</v>
      </c>
      <c r="E7" s="4" t="s">
        <v>302</v>
      </c>
      <c r="F7" s="4" t="s">
        <v>302</v>
      </c>
      <c r="G7" s="4" t="s">
        <v>4</v>
      </c>
      <c r="H7" s="4" t="s">
        <v>303</v>
      </c>
      <c r="I7" s="7">
        <v>0</v>
      </c>
      <c r="J7" s="7">
        <v>0</v>
      </c>
      <c r="K7" s="7">
        <f t="shared" si="0"/>
        <v>0</v>
      </c>
      <c r="M7" s="4" t="str">
        <f t="shared" si="1"/>
        <v>V</v>
      </c>
    </row>
    <row r="8" spans="1:13">
      <c r="A8" s="4" t="s">
        <v>119</v>
      </c>
      <c r="B8" s="4" t="s">
        <v>120</v>
      </c>
      <c r="C8" s="4" t="s">
        <v>126</v>
      </c>
      <c r="D8" s="4" t="s">
        <v>62</v>
      </c>
      <c r="E8" s="4">
        <v>7</v>
      </c>
      <c r="F8" s="4" t="s">
        <v>31</v>
      </c>
      <c r="G8" s="4" t="s">
        <v>5</v>
      </c>
      <c r="H8" s="4" t="s">
        <v>9</v>
      </c>
      <c r="I8" s="7">
        <v>3964969</v>
      </c>
      <c r="J8" s="7">
        <v>396497</v>
      </c>
      <c r="K8" s="7">
        <f t="shared" si="0"/>
        <v>4361466</v>
      </c>
      <c r="M8" s="4" t="str">
        <f t="shared" si="1"/>
        <v>S</v>
      </c>
    </row>
    <row r="9" spans="1:13">
      <c r="A9" s="4" t="s">
        <v>304</v>
      </c>
      <c r="B9" s="4" t="s">
        <v>305</v>
      </c>
      <c r="C9" s="4" t="s">
        <v>268</v>
      </c>
      <c r="D9" s="4" t="s">
        <v>44</v>
      </c>
      <c r="E9" s="4">
        <v>2</v>
      </c>
      <c r="F9" s="4" t="s">
        <v>270</v>
      </c>
      <c r="G9" s="4" t="s">
        <v>5</v>
      </c>
      <c r="H9" s="4" t="s">
        <v>9</v>
      </c>
      <c r="I9" s="7">
        <v>46631</v>
      </c>
      <c r="J9" s="7">
        <v>46631</v>
      </c>
      <c r="K9" s="7">
        <f t="shared" si="0"/>
        <v>93262</v>
      </c>
      <c r="M9" s="4" t="str">
        <f t="shared" si="1"/>
        <v>V</v>
      </c>
    </row>
    <row r="10" spans="1:13">
      <c r="A10" s="4" t="s">
        <v>304</v>
      </c>
      <c r="B10" s="4" t="s">
        <v>305</v>
      </c>
      <c r="C10" s="4" t="s">
        <v>321</v>
      </c>
      <c r="D10" s="4" t="s">
        <v>44</v>
      </c>
      <c r="E10" s="4" t="s">
        <v>302</v>
      </c>
      <c r="F10" s="4" t="s">
        <v>302</v>
      </c>
      <c r="G10" s="4" t="s">
        <v>4</v>
      </c>
      <c r="H10" s="4" t="s">
        <v>322</v>
      </c>
      <c r="I10" s="7">
        <v>0</v>
      </c>
      <c r="J10" s="7">
        <v>0</v>
      </c>
      <c r="K10" s="7">
        <v>0</v>
      </c>
      <c r="M10" s="4" t="str">
        <f t="shared" si="1"/>
        <v>V</v>
      </c>
    </row>
    <row r="11" spans="1:13">
      <c r="A11" s="4" t="s">
        <v>315</v>
      </c>
      <c r="B11" s="4" t="s">
        <v>316</v>
      </c>
      <c r="C11" s="4" t="s">
        <v>317</v>
      </c>
      <c r="D11" s="4" t="s">
        <v>44</v>
      </c>
      <c r="E11" s="4" t="s">
        <v>302</v>
      </c>
      <c r="F11" s="4" t="s">
        <v>302</v>
      </c>
      <c r="G11" s="4" t="s">
        <v>4</v>
      </c>
      <c r="H11" s="4" t="s">
        <v>318</v>
      </c>
      <c r="I11" s="7">
        <v>0</v>
      </c>
      <c r="J11" s="7">
        <v>0</v>
      </c>
      <c r="K11" s="7">
        <f t="shared" si="0"/>
        <v>0</v>
      </c>
      <c r="M11" s="4" t="str">
        <f t="shared" si="1"/>
        <v>V</v>
      </c>
    </row>
    <row r="12" spans="1:13">
      <c r="A12" s="4" t="s">
        <v>315</v>
      </c>
      <c r="B12" s="4" t="s">
        <v>316</v>
      </c>
      <c r="C12" s="4" t="s">
        <v>319</v>
      </c>
      <c r="D12" s="4" t="s">
        <v>44</v>
      </c>
      <c r="E12" s="4" t="s">
        <v>302</v>
      </c>
      <c r="F12" s="4" t="s">
        <v>302</v>
      </c>
      <c r="G12" s="4" t="s">
        <v>4</v>
      </c>
      <c r="H12" s="4" t="s">
        <v>320</v>
      </c>
      <c r="I12" s="7">
        <v>0</v>
      </c>
      <c r="J12" s="7">
        <v>0</v>
      </c>
      <c r="K12" s="7">
        <f t="shared" si="0"/>
        <v>0</v>
      </c>
      <c r="M12" s="4" t="str">
        <f t="shared" si="1"/>
        <v>V</v>
      </c>
    </row>
    <row r="13" spans="1:13">
      <c r="A13" s="4" t="s">
        <v>209</v>
      </c>
      <c r="B13" s="4" t="s">
        <v>355</v>
      </c>
      <c r="C13" s="4" t="s">
        <v>356</v>
      </c>
      <c r="D13" s="4" t="s">
        <v>62</v>
      </c>
      <c r="G13" s="4" t="s">
        <v>4</v>
      </c>
      <c r="H13" s="4" t="s">
        <v>357</v>
      </c>
      <c r="I13" s="7">
        <v>0</v>
      </c>
      <c r="J13" s="7">
        <v>0</v>
      </c>
      <c r="K13" s="7">
        <f t="shared" si="0"/>
        <v>0</v>
      </c>
      <c r="M13" s="4" t="str">
        <f t="shared" si="1"/>
        <v>S</v>
      </c>
    </row>
    <row r="14" spans="1:13">
      <c r="A14" s="4" t="s">
        <v>242</v>
      </c>
      <c r="B14" s="4" t="s">
        <v>243</v>
      </c>
      <c r="C14" s="4" t="s">
        <v>362</v>
      </c>
      <c r="D14" s="4" t="s">
        <v>62</v>
      </c>
      <c r="E14" s="4">
        <v>1</v>
      </c>
      <c r="G14" s="4" t="s">
        <v>5</v>
      </c>
      <c r="H14" s="4" t="s">
        <v>9</v>
      </c>
      <c r="I14" s="7">
        <v>1246961</v>
      </c>
      <c r="J14" s="7">
        <v>124696</v>
      </c>
      <c r="K14" s="7">
        <f t="shared" si="0"/>
        <v>1371657</v>
      </c>
      <c r="M14" s="4" t="str">
        <f t="shared" si="1"/>
        <v>S</v>
      </c>
    </row>
    <row r="15" spans="1:13">
      <c r="A15" s="4" t="s">
        <v>371</v>
      </c>
      <c r="B15" s="4" t="s">
        <v>372</v>
      </c>
      <c r="C15" s="4" t="s">
        <v>373</v>
      </c>
      <c r="D15" s="4" t="s">
        <v>62</v>
      </c>
      <c r="F15" s="4" t="s">
        <v>374</v>
      </c>
      <c r="G15" s="4" t="s">
        <v>5</v>
      </c>
      <c r="H15" s="4" t="s">
        <v>9</v>
      </c>
      <c r="I15" s="7">
        <v>49356</v>
      </c>
      <c r="J15" s="7">
        <v>14958</v>
      </c>
      <c r="K15" s="7">
        <f t="shared" si="0"/>
        <v>64314</v>
      </c>
      <c r="M15" s="4" t="str">
        <f t="shared" si="1"/>
        <v>V</v>
      </c>
    </row>
  </sheetData>
  <autoFilter ref="A1:K15"/>
  <customSheetViews>
    <customSheetView guid="{AC1D7D0B-2AED-49A6-9727-A3E7C05F3B5B}" showAutoFilter="1" topLeftCell="E1">
      <selection activeCell="H41" sqref="H41"/>
      <pageMargins left="0.7" right="0.7" top="0.75" bottom="0.75" header="0.3" footer="0.3"/>
      <autoFilter ref="A1:L10"/>
    </customSheetView>
    <customSheetView guid="{EA58CC3C-EBA0-4C4F-80A0-335F76701FC3}" showAutoFilter="1">
      <selection activeCell="C11" sqref="C11"/>
      <pageMargins left="0.7" right="0.7" top="0.75" bottom="0.75" header="0.3" footer="0.3"/>
      <autoFilter ref="A1:L7"/>
    </customSheetView>
    <customSheetView guid="{2830239C-9AFD-4C2B-828A-B0D9FDD05C55}" showAutoFilter="1">
      <selection activeCell="A2" sqref="A2"/>
      <pageMargins left="0.7" right="0.7" top="0.75" bottom="0.75" header="0.3" footer="0.3"/>
      <pageSetup paperSize="9" orientation="portrait" r:id="rId1"/>
      <autoFilter ref="A1:M1"/>
    </customSheetView>
    <customSheetView guid="{E1924101-1A4B-4122-A61F-C470C1C303B3}" scale="70" showAutoFilter="1">
      <selection activeCell="T48" sqref="T48"/>
      <pageMargins left="0.7" right="0.7" top="0.75" bottom="0.75" header="0.3" footer="0.3"/>
      <pageSetup paperSize="9" orientation="portrait" r:id="rId2"/>
      <autoFilter ref="A1:K15"/>
    </customSheetView>
  </customSheetView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80" zoomScaleNormal="80" workbookViewId="0">
      <selection activeCell="T48" sqref="T48"/>
    </sheetView>
  </sheetViews>
  <sheetFormatPr defaultColWidth="9.140625" defaultRowHeight="15"/>
  <cols>
    <col min="1" max="1" width="9" style="4" customWidth="1"/>
    <col min="2" max="2" width="34.140625" style="4" customWidth="1"/>
    <col min="3" max="3" width="52.28515625" style="4" customWidth="1"/>
    <col min="4" max="4" width="23.42578125" style="4" customWidth="1"/>
    <col min="5" max="5" width="24.5703125" style="4" customWidth="1"/>
    <col min="6" max="6" width="46.140625" style="4" customWidth="1"/>
    <col min="7" max="7" width="18.5703125" style="5" customWidth="1"/>
    <col min="8" max="8" width="18.28515625" style="5" customWidth="1"/>
    <col min="9" max="9" width="18.42578125" style="5" customWidth="1"/>
    <col min="10" max="16384" width="9.140625" style="4"/>
  </cols>
  <sheetData>
    <row r="1" spans="1:9" s="14" customFormat="1" ht="45">
      <c r="A1" s="12" t="s">
        <v>25</v>
      </c>
      <c r="B1" s="12" t="s">
        <v>0</v>
      </c>
      <c r="C1" s="12" t="s">
        <v>1</v>
      </c>
      <c r="D1" s="12" t="s">
        <v>24</v>
      </c>
      <c r="E1" s="12" t="s">
        <v>2</v>
      </c>
      <c r="F1" s="12" t="s">
        <v>3</v>
      </c>
      <c r="G1" s="16" t="s">
        <v>172</v>
      </c>
      <c r="H1" s="16" t="s">
        <v>170</v>
      </c>
      <c r="I1" s="16" t="s">
        <v>169</v>
      </c>
    </row>
    <row r="2" spans="1:9">
      <c r="A2" s="4" t="s">
        <v>58</v>
      </c>
      <c r="B2" s="4" t="s">
        <v>59</v>
      </c>
      <c r="C2" s="4" t="s">
        <v>61</v>
      </c>
      <c r="D2" s="4" t="s">
        <v>62</v>
      </c>
      <c r="E2" s="4" t="s">
        <v>5</v>
      </c>
      <c r="F2" s="4" t="s">
        <v>9</v>
      </c>
      <c r="G2" s="5">
        <v>87910</v>
      </c>
      <c r="H2" s="5">
        <v>409</v>
      </c>
      <c r="I2" s="5">
        <v>0</v>
      </c>
    </row>
    <row r="3" spans="1:9">
      <c r="A3" s="4" t="s">
        <v>292</v>
      </c>
      <c r="B3" s="4" t="s">
        <v>294</v>
      </c>
      <c r="C3" s="4" t="s">
        <v>295</v>
      </c>
      <c r="D3" s="4" t="s">
        <v>62</v>
      </c>
      <c r="E3" s="4" t="s">
        <v>5</v>
      </c>
      <c r="F3" s="4" t="s">
        <v>9</v>
      </c>
      <c r="G3" s="5">
        <v>39346</v>
      </c>
      <c r="H3" s="5">
        <v>17216</v>
      </c>
      <c r="I3" s="5">
        <v>778</v>
      </c>
    </row>
    <row r="4" spans="1:9">
      <c r="A4" s="4" t="s">
        <v>461</v>
      </c>
      <c r="B4" s="4" t="s">
        <v>458</v>
      </c>
      <c r="C4" s="4" t="s">
        <v>460</v>
      </c>
      <c r="D4" s="4" t="s">
        <v>459</v>
      </c>
      <c r="E4" s="4" t="s">
        <v>5</v>
      </c>
      <c r="F4" s="4" t="s">
        <v>9</v>
      </c>
      <c r="G4" s="5">
        <v>0</v>
      </c>
      <c r="H4" s="5">
        <v>0</v>
      </c>
      <c r="I4" s="5">
        <v>309734.1225</v>
      </c>
    </row>
  </sheetData>
  <autoFilter ref="A1:I4"/>
  <customSheetViews>
    <customSheetView guid="{AC1D7D0B-2AED-49A6-9727-A3E7C05F3B5B}" showAutoFilter="1" topLeftCell="B1">
      <selection activeCell="F23" sqref="F23"/>
      <pageMargins left="0.7" right="0.7" top="0.75" bottom="0.75" header="0.3" footer="0.3"/>
      <autoFilter ref="A1:K3"/>
    </customSheetView>
    <customSheetView guid="{EA58CC3C-EBA0-4C4F-80A0-335F76701FC3}" showAutoFilter="1" topLeftCell="B1">
      <selection activeCell="C10" sqref="C10"/>
      <pageMargins left="0.7" right="0.7" top="0.75" bottom="0.75" header="0.3" footer="0.3"/>
      <autoFilter ref="A1:K3"/>
    </customSheetView>
    <customSheetView guid="{2830239C-9AFD-4C2B-828A-B0D9FDD05C55}" showAutoFilter="1">
      <selection activeCell="A2" sqref="A2"/>
      <pageMargins left="0.7" right="0.7" top="0.75" bottom="0.75" header="0.3" footer="0.3"/>
      <autoFilter ref="A1:K4"/>
    </customSheetView>
    <customSheetView guid="{E1924101-1A4B-4122-A61F-C470C1C303B3}" scale="80" showAutoFilter="1">
      <selection activeCell="T48" sqref="T48"/>
      <pageMargins left="0.7" right="0.7" top="0.75" bottom="0.75" header="0.3" footer="0.3"/>
      <autoFilter ref="A1:I4"/>
    </customSheetView>
  </customSheetView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election activeCell="K17" sqref="K17"/>
    </sheetView>
  </sheetViews>
  <sheetFormatPr defaultColWidth="9.140625" defaultRowHeight="15"/>
  <cols>
    <col min="1" max="1" width="29.7109375" style="4" customWidth="1"/>
    <col min="2" max="5" width="11.5703125" style="4" customWidth="1"/>
    <col min="6" max="6" width="17.5703125" style="4" customWidth="1"/>
    <col min="7" max="7" width="14.5703125" style="4" customWidth="1"/>
    <col min="8" max="8" width="66.140625" style="4" customWidth="1"/>
    <col min="9" max="9" width="19" style="5" customWidth="1"/>
    <col min="10" max="10" width="18" style="4" customWidth="1"/>
    <col min="11" max="11" width="18.42578125" style="4" customWidth="1"/>
    <col min="12" max="16384" width="9.140625" style="4"/>
  </cols>
  <sheetData>
    <row r="1" spans="1:8">
      <c r="A1" s="4" t="s">
        <v>437</v>
      </c>
    </row>
    <row r="2" spans="1:8" ht="45">
      <c r="A2" s="3" t="s">
        <v>381</v>
      </c>
      <c r="B2" s="3" t="s">
        <v>390</v>
      </c>
      <c r="C2" s="3" t="s">
        <v>391</v>
      </c>
      <c r="D2" s="3" t="s">
        <v>392</v>
      </c>
      <c r="E2" s="3" t="s">
        <v>393</v>
      </c>
      <c r="F2" s="1" t="s">
        <v>396</v>
      </c>
    </row>
    <row r="3" spans="1:8">
      <c r="A3" s="4" t="s">
        <v>382</v>
      </c>
      <c r="B3" s="4">
        <f>COUNT('§ 11, stk. 1 (mål)'!G2:G52)</f>
        <v>51</v>
      </c>
      <c r="C3" s="18">
        <f>COUNTIF('§ 11, stk. 1 (mål)'!E2:E52,"Godkendt")/B3</f>
        <v>0.52941176470588236</v>
      </c>
      <c r="D3" s="18">
        <f>COUNTIF('§ 11, stk. 1 (mål)'!E2:E52,"Delvist godkendt")/B3</f>
        <v>3.9215686274509803E-2</v>
      </c>
      <c r="E3" s="18">
        <f>COUNTIF('§ 11, stk. 1 (mål)'!E2:E52,"Afvist")/B3</f>
        <v>0.43137254901960786</v>
      </c>
      <c r="F3" s="17">
        <f>SUM('§ 11, stk. 1 (mål)'!G2:I52)</f>
        <v>19701151</v>
      </c>
    </row>
    <row r="4" spans="1:8">
      <c r="A4" s="4" t="s">
        <v>383</v>
      </c>
      <c r="B4" s="4">
        <f>COUNT('§ 11, stk. 2 (ledningsomlægning'!G2:G48)</f>
        <v>47</v>
      </c>
      <c r="C4" s="18">
        <f>COUNTIF('§ 11, stk. 2 (ledningsomlægning'!$E$2:$E$48,"Godkendt")/B4</f>
        <v>0.93617021276595747</v>
      </c>
      <c r="D4" s="18">
        <f>COUNTIF('§ 11, stk. 2 (ledningsomlægning'!$E$2:$E$48,"Delvist godkendt")/B4</f>
        <v>2.1276595744680851E-2</v>
      </c>
      <c r="E4" s="18">
        <f>COUNTIF('§ 11, stk. 2 (ledningsomlægning'!$E$2:$E$48,"Afvist")/B4</f>
        <v>4.2553191489361701E-2</v>
      </c>
      <c r="F4" s="17">
        <f>SUM('§ 11, stk. 2 (ledningsomlægning'!G2:I48)</f>
        <v>2990188</v>
      </c>
    </row>
    <row r="5" spans="1:8">
      <c r="A5" s="4" t="s">
        <v>384</v>
      </c>
      <c r="B5" s="4">
        <f>COUNT('§ 11, stk. 4 (udvidelse)'!H2:H38)</f>
        <v>37</v>
      </c>
      <c r="C5" s="18">
        <f>COUNTIF('§ 11, stk. 4 (udvidelse)'!E2:E38,"Godkendt")/B5</f>
        <v>0.94594594594594594</v>
      </c>
      <c r="D5" s="18">
        <f>COUNTIF('§ 11, stk. 4 (udvidelse)'!E2:E38,"Delvist godkendt")/B5</f>
        <v>2.7027027027027029E-2</v>
      </c>
      <c r="E5" s="18">
        <f>COUNTIF('§ 11, stk. 4 (udvidelse)'!E2:E38,"Afvist")/B5</f>
        <v>2.7027027027027029E-2</v>
      </c>
      <c r="F5" s="17">
        <f>SUM('§ 11, stk. 4 (udvidelse)'!G2:I38)</f>
        <v>8475819</v>
      </c>
    </row>
    <row r="6" spans="1:8">
      <c r="A6" s="4" t="s">
        <v>385</v>
      </c>
      <c r="B6" s="4">
        <f>COUNT('§ 11, stk. 5 (medfinansiering)'!G2)</f>
        <v>1</v>
      </c>
      <c r="C6" s="18">
        <v>0</v>
      </c>
      <c r="D6" s="18">
        <v>0</v>
      </c>
      <c r="E6" s="18">
        <v>1</v>
      </c>
      <c r="F6" s="17">
        <v>0</v>
      </c>
    </row>
    <row r="7" spans="1:8">
      <c r="A7" s="4" t="s">
        <v>386</v>
      </c>
      <c r="B7" s="4">
        <f>COUNT('§ 11, stk. 6 (sup. investering)'!G2)</f>
        <v>1</v>
      </c>
      <c r="C7" s="18">
        <v>0</v>
      </c>
      <c r="D7" s="18">
        <v>0</v>
      </c>
      <c r="E7" s="18">
        <v>0</v>
      </c>
      <c r="F7" s="17">
        <v>0</v>
      </c>
    </row>
    <row r="8" spans="1:8">
      <c r="A8" s="4" t="s">
        <v>387</v>
      </c>
      <c r="B8" s="4">
        <f>COUNT('§ 11, stk. 9 (vejbidrag)'!G2:G14)</f>
        <v>13</v>
      </c>
      <c r="C8" s="18">
        <f>COUNTIF('§ 11, stk. 9 (vejbidrag)'!$E$2:$E$14,"Godkendt")/$B$8</f>
        <v>1</v>
      </c>
      <c r="D8" s="18">
        <f>COUNTIF('§ 11, stk. 9 (vejbidrag)'!$E$2:$E$14,"Delvist godkendt")/$B$8</f>
        <v>0</v>
      </c>
      <c r="E8" s="18">
        <f>COUNTIF('§ 11, stk. 9 (vejbidrag)'!$E$2:$E$14,"Afvist")/$B$8</f>
        <v>0</v>
      </c>
      <c r="F8" s="17">
        <f>SUM('§ 11, stk. 9 (vejbidrag)'!I2:I14)</f>
        <v>20966731.897619046</v>
      </c>
      <c r="G8" s="17">
        <f>SUM('§ 11, stk. 9 (vejbidrag)'!G2:G14)</f>
        <v>61183668</v>
      </c>
      <c r="H8" s="4" t="s">
        <v>395</v>
      </c>
    </row>
    <row r="9" spans="1:8">
      <c r="A9" s="4" t="s">
        <v>388</v>
      </c>
      <c r="B9" s="4">
        <f>COUNT('§ 13, stk. 2 (periodevise)'!K2:K15)</f>
        <v>14</v>
      </c>
      <c r="C9" s="18">
        <f>COUNTIF('§ 13, stk. 2 (periodevise)'!$G$2:$G$48,"Godkendt")/$B$9</f>
        <v>0.5714285714285714</v>
      </c>
      <c r="D9" s="18">
        <f>COUNTIF('§ 13, stk. 2 (periodevise)'!$G$2:$G$48,"Delvist godkendt")/$B$9</f>
        <v>0</v>
      </c>
      <c r="E9" s="18">
        <f>COUNTIF('§ 13, stk. 2 (periodevise)'!$G$2:$G$48,"Afvist")/$B$9</f>
        <v>0.42857142857142855</v>
      </c>
      <c r="F9" s="17">
        <f>SUM('§ 13, stk. 2 (periodevise)'!J2:J15)</f>
        <v>842151</v>
      </c>
      <c r="G9" s="17">
        <f>SUM('§ 13, stk. 2 (periodevise)'!K2:K15)</f>
        <v>8762274</v>
      </c>
      <c r="H9" s="4" t="s">
        <v>394</v>
      </c>
    </row>
    <row r="10" spans="1:8">
      <c r="A10" s="4" t="s">
        <v>389</v>
      </c>
      <c r="B10" s="4">
        <f>COUNT('§ 29, stk. 7 (vandindvinding)'!G2:G3)</f>
        <v>2</v>
      </c>
      <c r="C10" s="18">
        <v>1</v>
      </c>
      <c r="D10" s="18">
        <v>0</v>
      </c>
      <c r="E10" s="18">
        <v>0</v>
      </c>
      <c r="F10" s="17">
        <f>SUM('§ 29, stk. 7 (vandindvinding)'!G2:I3)</f>
        <v>145659</v>
      </c>
    </row>
    <row r="11" spans="1:8">
      <c r="F11" s="19">
        <f>SUM(F3:F10)</f>
        <v>53121699.897619046</v>
      </c>
      <c r="G11" s="17"/>
    </row>
    <row r="12" spans="1:8">
      <c r="F12" s="17">
        <f>F11-F8-F9</f>
        <v>31312817</v>
      </c>
      <c r="G12" s="17">
        <f>F3+F4+F5+F10</f>
        <v>31312817</v>
      </c>
    </row>
    <row r="13" spans="1:8">
      <c r="G13" s="20"/>
    </row>
    <row r="14" spans="1:8">
      <c r="A14" s="4" t="s">
        <v>436</v>
      </c>
    </row>
    <row r="15" spans="1:8" ht="45">
      <c r="A15" s="3" t="s">
        <v>381</v>
      </c>
      <c r="B15" s="3" t="s">
        <v>390</v>
      </c>
      <c r="C15" s="3" t="s">
        <v>391</v>
      </c>
      <c r="D15" s="3" t="s">
        <v>392</v>
      </c>
      <c r="E15" s="3" t="s">
        <v>393</v>
      </c>
      <c r="F15" s="3" t="s">
        <v>396</v>
      </c>
    </row>
    <row r="16" spans="1:8">
      <c r="A16" s="4" t="s">
        <v>382</v>
      </c>
      <c r="B16" s="4">
        <f>COUNTIF('§ 11, stk. 1 (mål)'!$K$2:$K$52,"S")</f>
        <v>40</v>
      </c>
      <c r="C16" s="18">
        <f>COUNTIFS('§ 11, stk. 1 (mål)'!$K$2:$K$52,"S",'§ 11, stk. 1 (mål)'!E2:E52,"Godkendt")/B16</f>
        <v>0.47499999999999998</v>
      </c>
      <c r="D16" s="18">
        <f>COUNTIFS('§ 11, stk. 1 (mål)'!$K$2:$K$52,"S",'§ 11, stk. 1 (mål)'!E2:E52,"Delvist godkendt")/B16</f>
        <v>2.5000000000000001E-2</v>
      </c>
      <c r="E16" s="18">
        <f>COUNTIFS('§ 11, stk. 1 (mål)'!$K$2:$K$52,"S",'§ 11, stk. 1 (mål)'!E2:E52,"Afvist")/B16</f>
        <v>0.5</v>
      </c>
      <c r="F16" s="17">
        <f>SUMIFS('§ 11, stk. 1 (mål)'!$L$2:$L$52,'§ 11, stk. 1 (mål)'!$K$2:$K$52,"S",'§ 11, stk. 1 (mål)'!E2:E52,"Godkendt")</f>
        <v>11784565</v>
      </c>
    </row>
    <row r="17" spans="1:8">
      <c r="A17" s="4" t="s">
        <v>383</v>
      </c>
      <c r="B17" s="4">
        <f>COUNTIF('§ 11, stk. 2 (ledningsomlægning'!K2:K54,"S")</f>
        <v>28</v>
      </c>
      <c r="C17" s="18">
        <f>COUNTIFS('§ 11, stk. 2 (ledningsomlægning'!$K$2:$K$54,"S",'§ 11, stk. 2 (ledningsomlægning'!E2:E54,"Godkendt")/B17</f>
        <v>0.8928571428571429</v>
      </c>
      <c r="D17" s="18">
        <f>COUNTIFS('§ 11, stk. 2 (ledningsomlægning'!$K$2:$K$54,"S",'§ 11, stk. 2 (ledningsomlægning'!E2:E54,"Delvist godkendt")/B17</f>
        <v>3.5714285714285712E-2</v>
      </c>
      <c r="E17" s="18">
        <f>COUNTIFS('§ 11, stk. 2 (ledningsomlægning'!$K$2:$K$54,"S",'§ 11, stk. 2 (ledningsomlægning'!E2:E54,"Afvist")/B17</f>
        <v>7.1428571428571425E-2</v>
      </c>
      <c r="F17" s="17">
        <f>SUMIFS('§ 11, stk. 2 (ledningsomlægning'!$L$2:$L$54,'§ 11, stk. 2 (ledningsomlægning'!$K$2:$K$54,"S",'§ 11, stk. 2 (ledningsomlægning'!$E$2:$E$54,"Godkendt")</f>
        <v>1501817</v>
      </c>
    </row>
    <row r="18" spans="1:8">
      <c r="A18" s="4" t="s">
        <v>384</v>
      </c>
      <c r="B18" s="4">
        <f>COUNTIF('§ 11, stk. 4 (udvidelse)'!K2:K52,"S")</f>
        <v>26</v>
      </c>
      <c r="C18" s="18">
        <f>COUNTIFS('§ 11, stk. 4 (udvidelse)'!$K$2:$K$52,"S",'§ 11, stk. 4 (udvidelse)'!$E$2:$E$52,"Godkendt")/B18</f>
        <v>0.92307692307692313</v>
      </c>
      <c r="D18" s="18">
        <f>COUNTIFS('§ 11, stk. 4 (udvidelse)'!$K$2:$K$52,"S",'§ 11, stk. 4 (udvidelse)'!$E$2:$E$52,"Delvist godkendt")/B18</f>
        <v>3.8461538461538464E-2</v>
      </c>
      <c r="E18" s="18">
        <f>COUNTIFS('§ 11, stk. 4 (udvidelse)'!$K$2:$K$52,"S",'§ 11, stk. 4 (udvidelse)'!$E$2:$E$52,"Afvist")/B18</f>
        <v>3.8461538461538464E-2</v>
      </c>
      <c r="F18" s="17">
        <f>SUMIFS('§ 11, stk. 4 (udvidelse)'!$L$2:$L$52,'§ 11, stk. 4 (udvidelse)'!$K$2:$K$52,"S",'§ 11, stk. 4 (udvidelse)'!$E$2:$E$52,"Godkendt")</f>
        <v>6095796</v>
      </c>
    </row>
    <row r="19" spans="1:8">
      <c r="A19" s="4" t="s">
        <v>385</v>
      </c>
      <c r="B19" s="4">
        <v>1</v>
      </c>
      <c r="C19" s="18">
        <v>0</v>
      </c>
      <c r="D19" s="18">
        <v>0</v>
      </c>
      <c r="E19" s="18">
        <v>1</v>
      </c>
      <c r="F19" s="17">
        <v>0</v>
      </c>
    </row>
    <row r="20" spans="1:8">
      <c r="A20" s="4" t="s">
        <v>386</v>
      </c>
      <c r="B20" s="4">
        <v>0</v>
      </c>
      <c r="C20" s="18">
        <v>0</v>
      </c>
      <c r="D20" s="18">
        <v>0</v>
      </c>
      <c r="E20" s="18">
        <v>0</v>
      </c>
      <c r="F20" s="17">
        <v>0</v>
      </c>
    </row>
    <row r="21" spans="1:8">
      <c r="A21" s="4" t="s">
        <v>387</v>
      </c>
      <c r="B21" s="4">
        <f>COUNT('§ 11, stk. 9 (vejbidrag)'!G2:G15)</f>
        <v>13</v>
      </c>
      <c r="C21" s="18">
        <f>COUNTIF('§ 11, stk. 9 (vejbidrag)'!$E$2:$E$14,"Godkendt")/$B$8</f>
        <v>1</v>
      </c>
      <c r="D21" s="18">
        <f>COUNTIF('§ 11, stk. 9 (vejbidrag)'!$E$2:$E$14,"Delvist godkendt")/$B$8</f>
        <v>0</v>
      </c>
      <c r="E21" s="18">
        <f>COUNTIF('§ 11, stk. 9 (vejbidrag)'!$E$2:$E$14,"Afvist")/$B$8</f>
        <v>0</v>
      </c>
      <c r="F21" s="17">
        <f>F8</f>
        <v>20966731.897619046</v>
      </c>
      <c r="G21" s="17">
        <f>G8</f>
        <v>61183668</v>
      </c>
      <c r="H21" s="4" t="s">
        <v>395</v>
      </c>
    </row>
    <row r="22" spans="1:8">
      <c r="A22" s="4" t="s">
        <v>388</v>
      </c>
      <c r="B22" s="4">
        <f>COUNTIF('§ 13, stk. 2 (periodevise)'!M2:M15,"S")</f>
        <v>6</v>
      </c>
      <c r="C22" s="18">
        <f>COUNTIFS('§ 13, stk. 2 (periodevise)'!$M$2:$M$52,"S",'§ 13, stk. 2 (periodevise)'!$G$2:$G$52,"Godkendt")/B22</f>
        <v>0.66666666666666663</v>
      </c>
      <c r="D22" s="18">
        <f>COUNTIFS('§ 13, stk. 2 (periodevise)'!$M$2:$M$52,"S",'§ 13, stk. 2 (periodevise)'!$G$2:$G$52,"Delvist godkendt")/B22</f>
        <v>0</v>
      </c>
      <c r="E22" s="18">
        <f>COUNTIFS('§ 13, stk. 2 (periodevise)'!$M$2:$M$52,"S",'§ 13, stk. 2 (periodevise)'!$G$2:$G$52,"Afvist")/B22</f>
        <v>0.33333333333333331</v>
      </c>
      <c r="F22" s="17">
        <f>SUM('§ 13, stk. 2 (periodevise)'!J2:J52)</f>
        <v>842151</v>
      </c>
      <c r="G22" s="17">
        <f>SUMIF('§ 13, stk. 2 (periodevise)'!$M$2:$M$15,"S",'§ 13, stk. 2 (periodevise)'!K2:K52)</f>
        <v>8209850</v>
      </c>
      <c r="H22" s="4" t="s">
        <v>394</v>
      </c>
    </row>
    <row r="23" spans="1:8">
      <c r="A23" s="4" t="s">
        <v>389</v>
      </c>
      <c r="B23" s="4">
        <f>COUNT('§ 29, stk. 7 (vandindvinding)'!G15:G16)</f>
        <v>0</v>
      </c>
      <c r="C23" s="18">
        <v>1</v>
      </c>
      <c r="D23" s="18">
        <v>0</v>
      </c>
      <c r="E23" s="18">
        <v>0</v>
      </c>
      <c r="F23" s="17">
        <f>SUM('§ 29, stk. 7 (vandindvinding)'!G15:I16)</f>
        <v>0</v>
      </c>
    </row>
    <row r="24" spans="1:8">
      <c r="F24" s="19">
        <f>SUM(F16:F23)</f>
        <v>41191060.897619046</v>
      </c>
      <c r="G24" s="17"/>
    </row>
    <row r="25" spans="1:8">
      <c r="F25" s="17">
        <f>F24-F21-F22</f>
        <v>19382178</v>
      </c>
      <c r="G25" s="17">
        <f>F16+F17+F18+F23</f>
        <v>19382178</v>
      </c>
    </row>
    <row r="27" spans="1:8">
      <c r="A27" s="4" t="s">
        <v>438</v>
      </c>
    </row>
    <row r="28" spans="1:8" ht="45">
      <c r="A28" s="3" t="s">
        <v>381</v>
      </c>
      <c r="B28" s="3" t="s">
        <v>390</v>
      </c>
      <c r="C28" s="3" t="s">
        <v>391</v>
      </c>
      <c r="D28" s="3" t="s">
        <v>392</v>
      </c>
      <c r="E28" s="3" t="s">
        <v>393</v>
      </c>
      <c r="F28" s="3" t="s">
        <v>396</v>
      </c>
    </row>
    <row r="29" spans="1:8">
      <c r="A29" s="4" t="s">
        <v>382</v>
      </c>
      <c r="B29" s="4">
        <f>COUNTIF('§ 11, stk. 1 (mål)'!$K$2:$K$52,"V")</f>
        <v>11</v>
      </c>
      <c r="C29" s="18">
        <f>COUNTIFS('§ 11, stk. 1 (mål)'!$K$2:$K$58,"V",'§ 11, stk. 1 (mål)'!E2:E58,"Godkendt")/B29</f>
        <v>0.72727272727272729</v>
      </c>
      <c r="D29" s="18">
        <f>COUNTIFS('§ 11, stk. 1 (mål)'!$K$2:$K$58,"V",'§ 11, stk. 1 (mål)'!E2:E58,"Delvist godkendt")/B29</f>
        <v>9.0909090909090912E-2</v>
      </c>
      <c r="E29" s="18">
        <f>COUNTIFS('§ 11, stk. 1 (mål)'!$K$2:$K$58,"V",'§ 11, stk. 1 (mål)'!E2:E58,"Afvist")/B29</f>
        <v>0.18181818181818182</v>
      </c>
      <c r="F29" s="17">
        <f>SUMIFS('§ 11, stk. 1 (mål)'!$L$2:$L$58,'§ 11, stk. 1 (mål)'!$K$2:$K$58,"V",'§ 11, stk. 1 (mål)'!E2:E58,"Godkendt")</f>
        <v>7315715</v>
      </c>
    </row>
    <row r="30" spans="1:8">
      <c r="A30" s="4" t="s">
        <v>383</v>
      </c>
      <c r="B30" s="4">
        <f>COUNTIF('§ 11, stk. 2 (ledningsomlægning'!K2:K54,"V")</f>
        <v>20</v>
      </c>
      <c r="C30" s="18">
        <f>COUNTIFS('§ 11, stk. 2 (ledningsomlægning'!$K$2:$K$54,"V",'§ 11, stk. 2 (ledningsomlægning'!E2:E54,"Godkendt")/B30</f>
        <v>1</v>
      </c>
      <c r="D30" s="18">
        <f>COUNTIFS('§ 11, stk. 2 (ledningsomlægning'!$K$2:$K$54,"V",'§ 11, stk. 2 (ledningsomlægning'!E2:E54,"Delvist godkendt")/B30</f>
        <v>0</v>
      </c>
      <c r="E30" s="18">
        <f>COUNTIFS('§ 11, stk. 2 (ledningsomlægning'!$K$2:$K$54,"V",'§ 11, stk. 2 (ledningsomlægning'!E2:E54,"Afvist")/B30</f>
        <v>0</v>
      </c>
      <c r="F30" s="17">
        <f>SUMIFS('§ 11, stk. 2 (ledningsomlægning'!$L$2:$L$54,'§ 11, stk. 2 (ledningsomlægning'!$K$2:$K$54,"V",'§ 11, stk. 2 (ledningsomlægning'!$E$2:$E$54,"Godkendt")</f>
        <v>1507054</v>
      </c>
    </row>
    <row r="31" spans="1:8">
      <c r="A31" s="4" t="s">
        <v>384</v>
      </c>
      <c r="B31" s="4">
        <f>COUNTIF('§ 11, stk. 4 (udvidelse)'!K2:K52,"V")</f>
        <v>14</v>
      </c>
      <c r="C31" s="18">
        <f>COUNTIFS('§ 11, stk. 4 (udvidelse)'!$K$2:$K$52,"V",'§ 11, stk. 4 (udvidelse)'!$E$2:$E$52,"Godkendt")/B31</f>
        <v>0.9285714285714286</v>
      </c>
      <c r="D31" s="18">
        <f>COUNTIFS('§ 11, stk. 4 (udvidelse)'!$K$2:$K$52,"V",'§ 11, stk. 4 (udvidelse)'!$E$2:$E$52,"Delvist godkendt")/B31</f>
        <v>0</v>
      </c>
      <c r="E31" s="18">
        <f>COUNTIFS('§ 11, stk. 4 (udvidelse)'!$K$2:$K$52,"V",'§ 11, stk. 4 (udvidelse)'!$E$2:$E$52,"Afvist")/B31</f>
        <v>7.1428571428571425E-2</v>
      </c>
      <c r="F31" s="17">
        <f>SUMIFS('§ 11, stk. 4 (udvidelse)'!$L$2:$L$52,'§ 11, stk. 4 (udvidelse)'!$K$2:$K$52,"V",'§ 11, stk. 4 (udvidelse)'!$E$2:$E$52,"Godkendt")</f>
        <v>2632751.3824999998</v>
      </c>
    </row>
    <row r="32" spans="1:8">
      <c r="A32" s="4" t="s">
        <v>385</v>
      </c>
      <c r="B32" s="4">
        <v>0</v>
      </c>
      <c r="C32" s="18">
        <v>0</v>
      </c>
      <c r="D32" s="18">
        <v>0</v>
      </c>
      <c r="E32" s="18">
        <v>0</v>
      </c>
      <c r="F32" s="17">
        <v>0</v>
      </c>
    </row>
    <row r="33" spans="1:8">
      <c r="A33" s="4" t="s">
        <v>386</v>
      </c>
      <c r="B33" s="4">
        <v>0</v>
      </c>
      <c r="C33" s="18">
        <v>0</v>
      </c>
      <c r="D33" s="18">
        <v>0</v>
      </c>
      <c r="E33" s="18">
        <v>0</v>
      </c>
      <c r="F33" s="17">
        <v>0</v>
      </c>
    </row>
    <row r="34" spans="1:8">
      <c r="A34" s="4" t="s">
        <v>387</v>
      </c>
      <c r="B34" s="4">
        <f>COUNT('§ 11, stk. 9 (vejbidrag)'!G15:G28)</f>
        <v>0</v>
      </c>
      <c r="C34" s="18">
        <v>0</v>
      </c>
      <c r="D34" s="18">
        <f>COUNTIF('§ 11, stk. 9 (vejbidrag)'!$E$2:$E$14,"Delvist godkendt")/$B$8</f>
        <v>0</v>
      </c>
      <c r="E34" s="18">
        <f>COUNTIF('§ 11, stk. 9 (vejbidrag)'!$E$2:$E$14,"Afvist")/$B$8</f>
        <v>0</v>
      </c>
      <c r="F34" s="17">
        <v>0</v>
      </c>
      <c r="G34" s="17">
        <v>0</v>
      </c>
    </row>
    <row r="35" spans="1:8">
      <c r="A35" s="4" t="s">
        <v>388</v>
      </c>
      <c r="B35" s="4">
        <f>COUNTIF('§ 13, stk. 2 (periodevise)'!M2:M52,"V")</f>
        <v>8</v>
      </c>
      <c r="C35" s="18">
        <f>COUNTIFS('§ 13, stk. 2 (periodevise)'!$M$2:$M$52,"V",'§ 13, stk. 2 (periodevise)'!$G$2:$G$52,"Godkendt")/B35</f>
        <v>0.5</v>
      </c>
      <c r="D35" s="18">
        <f>COUNTIFS('§ 13, stk. 2 (periodevise)'!$M$2:$M$52,"V",'§ 13, stk. 2 (periodevise)'!$G$2:$G$52,"Delvist godkendt")/B35</f>
        <v>0</v>
      </c>
      <c r="E35" s="18">
        <f>COUNTIFS('§ 13, stk. 2 (periodevise)'!$M$2:$M$52,"V",'§ 13, stk. 2 (periodevise)'!$G$2:$G$52,"Afvist")/B35</f>
        <v>0.5</v>
      </c>
      <c r="F35" s="17">
        <f>SUMIF('§ 13, stk. 2 (periodevise)'!$M$2:$M$15,"V",'§ 13, stk. 2 (periodevise)'!J2:J15)</f>
        <v>147551</v>
      </c>
      <c r="G35" s="17">
        <f>SUMIF('§ 13, stk. 2 (periodevise)'!$M$2:$M$15,"V",'§ 13, stk. 2 (periodevise)'!K2:K15)</f>
        <v>552424</v>
      </c>
      <c r="H35" s="4" t="s">
        <v>394</v>
      </c>
    </row>
    <row r="36" spans="1:8">
      <c r="A36" s="4" t="s">
        <v>389</v>
      </c>
      <c r="B36" s="4">
        <f>COUNT('§ 29, stk. 7 (vandindvinding)'!G28:G29)</f>
        <v>0</v>
      </c>
      <c r="C36" s="18">
        <v>1</v>
      </c>
      <c r="D36" s="18">
        <v>0</v>
      </c>
      <c r="E36" s="18">
        <v>0</v>
      </c>
      <c r="F36" s="17">
        <f>SUM('§ 29, stk. 7 (vandindvinding)'!G28:I29)</f>
        <v>0</v>
      </c>
    </row>
    <row r="37" spans="1:8">
      <c r="F37" s="19">
        <f>SUM(F29:F36)</f>
        <v>11603071.3825</v>
      </c>
      <c r="G37" s="17"/>
    </row>
    <row r="38" spans="1:8">
      <c r="F38" s="17">
        <f>F37-F34-F35</f>
        <v>11455520.3825</v>
      </c>
      <c r="G38" s="17">
        <f>F29+F30+F31+F36</f>
        <v>11455520.3825</v>
      </c>
    </row>
  </sheetData>
  <customSheetViews>
    <customSheetView guid="{AC1D7D0B-2AED-49A6-9727-A3E7C05F3B5B}" showAutoFilter="1">
      <selection activeCell="D1" sqref="A1:XFD1"/>
      <pageMargins left="0.7" right="0.7" top="0.75" bottom="0.75" header="0.3" footer="0.3"/>
      <autoFilter ref="A1:K2"/>
    </customSheetView>
    <customSheetView guid="{EA58CC3C-EBA0-4C4F-80A0-335F76701FC3}" showAutoFilter="1">
      <selection activeCell="D1" sqref="A1:XFD1"/>
      <pageMargins left="0.7" right="0.7" top="0.75" bottom="0.75" header="0.3" footer="0.3"/>
      <autoFilter ref="A1:K2"/>
    </customSheetView>
    <customSheetView guid="{2830239C-9AFD-4C2B-828A-B0D9FDD05C55}" showAutoFilter="1">
      <selection activeCell="A2" sqref="A2"/>
      <pageMargins left="0.7" right="0.7" top="0.75" bottom="0.75" header="0.3" footer="0.3"/>
      <autoFilter ref="A1:I1"/>
    </customSheetView>
    <customSheetView guid="{E1924101-1A4B-4122-A61F-C470C1C303B3}">
      <selection activeCell="K17" sqref="K17"/>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 11, stk. 1 (mål)</vt:lpstr>
      <vt:lpstr>§ 11, stk. 2 (ledningsomlægning</vt:lpstr>
      <vt:lpstr>§ 11, stk. 4 (udvidelse)</vt:lpstr>
      <vt:lpstr>§ 11, stk. 5 (medfinansiering)</vt:lpstr>
      <vt:lpstr>§ 11, stk. 6 (sup. investering)</vt:lpstr>
      <vt:lpstr>§ 11, stk. 9 (vejbidrag)</vt:lpstr>
      <vt:lpstr>§ 13, stk. 2 (periodevise)</vt:lpstr>
      <vt:lpstr>§ 29, stk. 7 (vandindvinding)</vt:lpstr>
      <vt:lpstr>Tabel %</vt:lpstr>
      <vt:lpstr>Ansøgte Forhåndsgodkendelser</vt:lpstr>
      <vt:lpstr>Tidligere MOGS</vt:lpstr>
      <vt:lpstr>Differencer</vt:lpstr>
      <vt:lpstr>Liste over alle tillæg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nk@Danva.DK</dc:creator>
  <cp:lastModifiedBy>Niels Knudsen</cp:lastModifiedBy>
  <dcterms:created xsi:type="dcterms:W3CDTF">2017-10-16T11:38:18Z</dcterms:created>
  <dcterms:modified xsi:type="dcterms:W3CDTF">2021-02-02T10:05:11Z</dcterms:modified>
</cp:coreProperties>
</file>